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360" windowWidth="28140" windowHeight="7800"/>
  </bookViews>
  <sheets>
    <sheet name="Zamna´s Ökobilanz-Tool" sheetId="7" r:id="rId1"/>
    <sheet name="CO2 Stromerzeugung" sheetId="2" r:id="rId2"/>
    <sheet name="E-Car Verbrauch" sheetId="3" r:id="rId3"/>
    <sheet name="Strommix" sheetId="4" r:id="rId4"/>
    <sheet name="Durschnittsemissionen PKW" sheetId="1" r:id="rId5"/>
    <sheet name="Strommix SH" sheetId="8" r:id="rId6"/>
  </sheets>
  <externalReferences>
    <externalReference r:id="rId7"/>
  </externalReferences>
  <definedNames>
    <definedName name="Anbieter" localSheetId="0">Strommix!$C$2:$C$11</definedName>
    <definedName name="ElektroautosAuswahl" localSheetId="0">'E-Car Verbrauch'!$A$3:$A$12</definedName>
    <definedName name="Kraftwerkstypen" localSheetId="0">'CO2 Stromerzeugung'!$A$3:$A$24</definedName>
    <definedName name="Photovoltaik">Strommix!$C$12:$C$16</definedName>
    <definedName name="PV">Strommix!$C$24:$C$26</definedName>
    <definedName name="Verkehrsart" localSheetId="0">'E-Car Verbrauch'!$B$2:$F$2</definedName>
  </definedNames>
  <calcPr calcId="145621"/>
</workbook>
</file>

<file path=xl/calcChain.xml><?xml version="1.0" encoding="utf-8"?>
<calcChain xmlns="http://schemas.openxmlformats.org/spreadsheetml/2006/main">
  <c r="Q5" i="7" l="1"/>
  <c r="F6" i="7"/>
  <c r="F7" i="7"/>
  <c r="F5" i="7"/>
  <c r="L7" i="7" l="1"/>
  <c r="L6" i="7"/>
  <c r="L5" i="7"/>
  <c r="Q7" i="7"/>
  <c r="Q6" i="7"/>
  <c r="G5" i="7" l="1"/>
  <c r="G6" i="7"/>
  <c r="G7" i="7"/>
  <c r="C7" i="7" l="1"/>
  <c r="B25" i="2"/>
  <c r="C10" i="8"/>
  <c r="C9" i="8"/>
  <c r="C8" i="8"/>
  <c r="C7" i="8"/>
  <c r="C6" i="8"/>
  <c r="C5" i="8"/>
  <c r="C4" i="8"/>
  <c r="C3" i="8"/>
  <c r="C2" i="8"/>
  <c r="B10" i="8"/>
  <c r="I4" i="4" l="1"/>
  <c r="H4" i="4"/>
  <c r="H6" i="4"/>
  <c r="H5" i="4"/>
  <c r="AC15" i="7" l="1"/>
  <c r="AC14" i="7"/>
  <c r="X17" i="7" l="1"/>
  <c r="V18" i="7" s="1"/>
  <c r="W17" i="7" l="1"/>
  <c r="D14" i="7"/>
  <c r="S14" i="7" s="1"/>
  <c r="R14" i="7" s="1"/>
  <c r="U14" i="7" s="1"/>
  <c r="W8" i="7"/>
  <c r="AC6" i="7"/>
  <c r="AC7" i="7"/>
  <c r="AC5" i="7"/>
  <c r="C5" i="7"/>
  <c r="I14" i="7" l="1"/>
  <c r="H14" i="7" s="1"/>
  <c r="K14" i="7" s="1"/>
  <c r="I15" i="7"/>
  <c r="H15" i="7" s="1"/>
  <c r="K15" i="7" s="1"/>
  <c r="S15" i="7"/>
  <c r="R15" i="7" s="1"/>
  <c r="U15" i="7" s="1"/>
  <c r="I16" i="7"/>
  <c r="H16" i="7" s="1"/>
  <c r="K16" i="7" s="1"/>
  <c r="S16" i="7"/>
  <c r="R16" i="7" s="1"/>
  <c r="U16" i="7" s="1"/>
  <c r="R5" i="7"/>
  <c r="U5" i="7" s="1"/>
  <c r="R7" i="7"/>
  <c r="M5" i="7"/>
  <c r="M7" i="7"/>
  <c r="H5" i="7"/>
  <c r="H7" i="7"/>
  <c r="I14" i="4"/>
  <c r="C6" i="7" s="1"/>
  <c r="M6" i="7" s="1"/>
  <c r="P6" i="7" s="1"/>
  <c r="I12" i="4"/>
  <c r="H6" i="7" l="1"/>
  <c r="I6" i="7" s="1"/>
  <c r="R6" i="7"/>
  <c r="S6" i="7" s="1"/>
  <c r="K5" i="7"/>
  <c r="I5" i="7"/>
  <c r="I7" i="7"/>
  <c r="U6" i="7"/>
  <c r="K7" i="7"/>
  <c r="N6" i="7"/>
  <c r="P5" i="7"/>
  <c r="N5" i="7"/>
  <c r="P7" i="7"/>
  <c r="N7" i="7"/>
  <c r="K6" i="7" l="1"/>
  <c r="V6" i="7" s="1"/>
  <c r="V5" i="7"/>
  <c r="S5" i="7"/>
  <c r="U7" i="7"/>
  <c r="V7" i="7" s="1"/>
  <c r="S7" i="7"/>
  <c r="V8" i="7" l="1"/>
  <c r="AB56" i="7" s="1"/>
  <c r="H3" i="4"/>
  <c r="H2" i="4"/>
  <c r="AG5" i="7" l="1"/>
  <c r="AG6" i="7"/>
  <c r="AJ6" i="7" s="1"/>
  <c r="AG7" i="7"/>
  <c r="AJ7" i="7" s="1"/>
  <c r="I2" i="4"/>
  <c r="AJ5" i="7" l="1"/>
  <c r="AB58" i="7"/>
  <c r="AB57" i="7" s="1"/>
  <c r="N14" i="7"/>
  <c r="M14" i="7" s="1"/>
  <c r="P14" i="7" s="1"/>
  <c r="V14" i="7" s="1"/>
  <c r="N15" i="7"/>
  <c r="M15" i="7" s="1"/>
  <c r="P15" i="7" s="1"/>
  <c r="V15" i="7" s="1"/>
  <c r="N16" i="7"/>
  <c r="M16" i="7" s="1"/>
  <c r="P16" i="7" s="1"/>
  <c r="V16" i="7" s="1"/>
  <c r="V17" i="7" l="1"/>
  <c r="V19" i="7" s="1"/>
  <c r="X4" i="7" l="1"/>
  <c r="AC56" i="7"/>
  <c r="AG15" i="7"/>
  <c r="AJ15" i="7" s="1"/>
  <c r="AG14" i="7"/>
  <c r="AG19" i="7" s="1"/>
  <c r="AH19" i="7" l="1"/>
  <c r="AJ14" i="7"/>
  <c r="AJ19" i="7" s="1"/>
  <c r="AC58" i="7"/>
  <c r="AC57" i="7" s="1"/>
</calcChain>
</file>

<file path=xl/sharedStrings.xml><?xml version="1.0" encoding="utf-8"?>
<sst xmlns="http://schemas.openxmlformats.org/spreadsheetml/2006/main" count="306" uniqueCount="191">
  <si>
    <t>Elektroauto</t>
  </si>
  <si>
    <t>Fahrzeug</t>
  </si>
  <si>
    <t>Ökostrom</t>
  </si>
  <si>
    <t>g CO2 pro km</t>
  </si>
  <si>
    <t>Stadtverkehr</t>
  </si>
  <si>
    <t>Landstraße</t>
  </si>
  <si>
    <t>Autobahn</t>
  </si>
  <si>
    <t>Otto-PKW</t>
  </si>
  <si>
    <t>Benzin</t>
  </si>
  <si>
    <t>ab 2011</t>
  </si>
  <si>
    <t>Klasse</t>
  </si>
  <si>
    <t>Kleinwagen</t>
  </si>
  <si>
    <t>Mittelklasse</t>
  </si>
  <si>
    <t>Oberklasse</t>
  </si>
  <si>
    <t>Kraftstoff</t>
  </si>
  <si>
    <t>Diesel-PKW</t>
  </si>
  <si>
    <t>Diesel</t>
  </si>
  <si>
    <t>ab 2001</t>
  </si>
  <si>
    <t>Baujahr</t>
  </si>
  <si>
    <t>CO2 (kg/100 km)</t>
  </si>
  <si>
    <t>Liter</t>
  </si>
  <si>
    <t>Durchschnittemissionen | Kraftstoffverbrauch</t>
  </si>
  <si>
    <t>Fahrzeugtyp</t>
  </si>
  <si>
    <t>Konventionellem Strom</t>
  </si>
  <si>
    <t xml:space="preserve">Kleinwagen </t>
  </si>
  <si>
    <t>kwh/100km</t>
  </si>
  <si>
    <t>% CO2-Ersparnis im Vergleich zum herkömlichen PKW</t>
  </si>
  <si>
    <t>Kraftwerkstypen im CO2-Vergleich</t>
  </si>
  <si>
    <t>Biogas-Blockheizkraftwerk</t>
  </si>
  <si>
    <t>Windenergie Offshore</t>
  </si>
  <si>
    <t>Windenergie Onshore</t>
  </si>
  <si>
    <t>Solarstrom Import aus Spanien</t>
  </si>
  <si>
    <t>Atomkraftwerk</t>
  </si>
  <si>
    <t>Wasserkraftwerk</t>
  </si>
  <si>
    <t>Erdgas-GuD-Heizkraftwerk</t>
  </si>
  <si>
    <t>Erdgas-GuD-Kraftwerk</t>
  </si>
  <si>
    <t>Import-Steinkohle-Heizkraftwerk</t>
  </si>
  <si>
    <t>Braunkohle-Heizkraftwerk</t>
  </si>
  <si>
    <t>Import-Steinkohle-Kraftwerk</t>
  </si>
  <si>
    <t>Braunkohle-Kraftwerk</t>
  </si>
  <si>
    <t>Renault Zoe</t>
  </si>
  <si>
    <t>eigene Strömerzeugung</t>
  </si>
  <si>
    <t>laut NEFZ</t>
  </si>
  <si>
    <t>BMW i3</t>
  </si>
  <si>
    <t>E-Car</t>
  </si>
  <si>
    <t xml:space="preserve">Greenpeace Energy </t>
  </si>
  <si>
    <r>
      <t xml:space="preserve">Ökostrom </t>
    </r>
    <r>
      <rPr>
        <b/>
        <i/>
        <sz val="11"/>
        <color theme="1"/>
        <rFont val="Calibri"/>
        <family val="2"/>
        <scheme val="minor"/>
      </rPr>
      <t>aktiv</t>
    </r>
  </si>
  <si>
    <t>Wasserkraft</t>
  </si>
  <si>
    <t>Windkraft</t>
  </si>
  <si>
    <t>Prognose 2017</t>
  </si>
  <si>
    <t>Solarstrom in Braukohleregionen</t>
  </si>
  <si>
    <t>Zum Vergleich Stromerzeugung</t>
  </si>
  <si>
    <t>in Deutschland 2015</t>
  </si>
  <si>
    <t>Förderfähig ist die Stromerzeugung aus</t>
  </si>
  <si>
    <t>Wasserkraft,</t>
  </si>
  <si>
    <t>Deponie-, Klär- und Grubengas,</t>
  </si>
  <si>
    <t>Biomasse,</t>
  </si>
  <si>
    <t>Geothermie,</t>
  </si>
  <si>
    <t>Windkraft,</t>
  </si>
  <si>
    <t>Solarenergie</t>
  </si>
  <si>
    <t>*</t>
  </si>
  <si>
    <t>Erdgas oder biomethan Kraft-Wärme-Kopplung(KWK in BHKW)</t>
  </si>
  <si>
    <t>Bereitstellung von Treibstoffen</t>
  </si>
  <si>
    <t>Emissionsfaktor</t>
  </si>
  <si>
    <t>g CO2 / km</t>
  </si>
  <si>
    <t>2,33 kg CO2 pro Liter</t>
  </si>
  <si>
    <t>Otto-PKW ab 2011</t>
  </si>
  <si>
    <t>kg CO2/Liter</t>
  </si>
  <si>
    <t>Solar-PV Polykristallin</t>
  </si>
  <si>
    <t>Solar-PV Monokristallin</t>
  </si>
  <si>
    <t>Geothermie</t>
  </si>
  <si>
    <t>(Alt)Holz-Kraftwerk</t>
  </si>
  <si>
    <t>Rapsöl-BHKW</t>
  </si>
  <si>
    <t>Biogas-Mais-BHKW</t>
  </si>
  <si>
    <t>Biogas-Gülle-BHKW</t>
  </si>
  <si>
    <t>Klärgas-BHKW</t>
  </si>
  <si>
    <t>Deponiegas-GM</t>
  </si>
  <si>
    <t>Liter/100km</t>
  </si>
  <si>
    <t>kg CO2/Liter*</t>
  </si>
  <si>
    <t>kg CO2e/Liter</t>
  </si>
  <si>
    <t>*Emission-Benzin 2,348 kg CO2/Liter According to the EPA</t>
  </si>
  <si>
    <t>Emission g CO2e/kWh</t>
  </si>
  <si>
    <t>Emissionsfaktor (Strommix-Emission)  gCO2e/kWh</t>
  </si>
  <si>
    <t>g CO2e / km</t>
  </si>
  <si>
    <t>CO2e-Emission Anteil g/kWh</t>
  </si>
  <si>
    <t>Total CO2e-Emission g/kWh</t>
  </si>
  <si>
    <t>Fahrzeug PRODUKTION, WARTUNG und ENTSORGUNG</t>
  </si>
  <si>
    <t>PRODUKTION, WARTUNG und ENTSORGUNG</t>
  </si>
  <si>
    <t>Laut BMUB</t>
  </si>
  <si>
    <t>Nutzer Anzahl</t>
  </si>
  <si>
    <t>Emissionen pro Kopf</t>
  </si>
  <si>
    <t>Total Emissionen pro Kopf</t>
  </si>
  <si>
    <t>VWeUp</t>
  </si>
  <si>
    <t>iMiev(Mitsubishi)</t>
  </si>
  <si>
    <t>Verbrauch kWh/100 km</t>
  </si>
  <si>
    <t>ADAC EcoTest</t>
  </si>
  <si>
    <t>laut ADAC EcoTest</t>
  </si>
  <si>
    <t>Durchschnitt laut ADAC EcoTest</t>
  </si>
  <si>
    <t xml:space="preserve">11,50reinem Verbrauch </t>
  </si>
  <si>
    <t>2,3 Ladeverluste</t>
  </si>
  <si>
    <t>Stand</t>
  </si>
  <si>
    <t>Durchschnitt Labor</t>
  </si>
  <si>
    <t>E-Fahrzeugtyp</t>
  </si>
  <si>
    <t>Energieversorgung</t>
  </si>
  <si>
    <t xml:space="preserve">Hamburg Energie </t>
  </si>
  <si>
    <t>Eigene Strömerzeugung</t>
  </si>
  <si>
    <t>Anbieter</t>
  </si>
  <si>
    <t xml:space="preserve">Eigene Stromerzeugung  </t>
  </si>
  <si>
    <r>
      <t xml:space="preserve">GreenpeaceEnergy Ökostrom </t>
    </r>
    <r>
      <rPr>
        <b/>
        <i/>
        <sz val="11"/>
        <color theme="1"/>
        <rFont val="Calibri"/>
        <family val="2"/>
        <scheme val="minor"/>
      </rPr>
      <t>aktiv</t>
    </r>
  </si>
  <si>
    <r>
      <t xml:space="preserve">GreenpeaceEnergy Solarstrom </t>
    </r>
    <r>
      <rPr>
        <b/>
        <i/>
        <sz val="11"/>
        <color theme="1"/>
        <rFont val="Calibri"/>
        <family val="2"/>
        <scheme val="minor"/>
      </rPr>
      <t>plus</t>
    </r>
  </si>
  <si>
    <t>Hamburg Energie 1</t>
  </si>
  <si>
    <t>Hamburg Energie 2</t>
  </si>
  <si>
    <r>
      <t xml:space="preserve">GreenpeaceEnergy Ökostrom </t>
    </r>
    <r>
      <rPr>
        <i/>
        <sz val="11"/>
        <color theme="1"/>
        <rFont val="Calibri"/>
        <family val="2"/>
        <scheme val="minor"/>
      </rPr>
      <t>aktiv</t>
    </r>
  </si>
  <si>
    <r>
      <t xml:space="preserve">GreenpeaceEnergy Solarstrom </t>
    </r>
    <r>
      <rPr>
        <i/>
        <sz val="11"/>
        <color theme="1"/>
        <rFont val="Calibri"/>
        <family val="2"/>
        <scheme val="minor"/>
      </rPr>
      <t>plus</t>
    </r>
  </si>
  <si>
    <t>Dünnschichtzellen</t>
  </si>
  <si>
    <t>PV Monokristalline</t>
  </si>
  <si>
    <t>PV Polykristalline</t>
  </si>
  <si>
    <t>CO2e-Vergleich bei der Stromerzeugung in Deutschland</t>
  </si>
  <si>
    <t>Andere</t>
  </si>
  <si>
    <r>
      <t>Durchschnitt</t>
    </r>
    <r>
      <rPr>
        <b/>
        <sz val="11"/>
        <color rgb="FF00B050"/>
        <rFont val="Calibri"/>
        <family val="2"/>
        <scheme val="minor"/>
      </rPr>
      <t>*</t>
    </r>
  </si>
  <si>
    <r>
      <rPr>
        <sz val="11"/>
        <color rgb="FF00B050"/>
        <rFont val="Calibri"/>
        <family val="2"/>
        <scheme val="minor"/>
      </rPr>
      <t>*  laut ADAC EcoTest "</t>
    </r>
    <r>
      <rPr>
        <sz val="11"/>
        <color theme="1"/>
        <rFont val="Calibri"/>
        <family val="2"/>
        <scheme val="minor"/>
      </rPr>
      <t>Dem ADAC EcoTest liegt die „Well-to-Wheel“-Betrachtung zugrunde. Das bedeutet, dass nicht nur die verbrauchte Antriebsenergie ermittelt wird, sondern auch die benötigte Energie, um die Fahrzeugbatterie zu laden. Der Ladevorgang ist allerdings u.a. durch Temperierung der Batterie mit Verlusten behaftet, so dass mehr Ladeenergie notwendig ist, als die Nennkapazität der Batterie aufweist.</t>
    </r>
    <r>
      <rPr>
        <sz val="11"/>
        <color rgb="FF00B050"/>
        <rFont val="Calibri"/>
        <family val="2"/>
        <scheme val="minor"/>
      </rPr>
      <t>"</t>
    </r>
  </si>
  <si>
    <t>Verbrauch kwh/100km</t>
  </si>
  <si>
    <t>Emissionen kgCO2e/100 km</t>
  </si>
  <si>
    <t>Emissionen gCO2e / km</t>
  </si>
  <si>
    <t>Kraftstoffverbrauch und Emissionen nach Verkehrsart</t>
  </si>
  <si>
    <t>Gefahrene km</t>
  </si>
  <si>
    <t>Emissionen gCO2e</t>
  </si>
  <si>
    <t>Betrieb Total Emissionen CO2e</t>
  </si>
  <si>
    <t>% CO2-Ersparnis beim Verbrauch im Vergleich zum herkömlichen PKW</t>
  </si>
  <si>
    <t>Strommix SH</t>
  </si>
  <si>
    <t>Total gefahrene km</t>
  </si>
  <si>
    <t>E-Car-Sharing</t>
  </si>
  <si>
    <r>
      <t xml:space="preserve">Privat converted </t>
    </r>
    <r>
      <rPr>
        <sz val="8"/>
        <color theme="1"/>
        <rFont val="Calibri"/>
        <family val="2"/>
        <scheme val="minor"/>
      </rPr>
      <t>(Karosserie wiederverwendung)</t>
    </r>
  </si>
  <si>
    <t>gCO2e/person</t>
  </si>
  <si>
    <t>Emissionen pro Kopf gCO2e/km/person</t>
  </si>
  <si>
    <t>Typ: Dach</t>
  </si>
  <si>
    <t>Peak-Leistung [kW]: 11,4</t>
  </si>
  <si>
    <t>Wirkungsgrad</t>
  </si>
  <si>
    <t xml:space="preserve">Sylizium </t>
  </si>
  <si>
    <t>String-Ribbon-Verfahrens</t>
  </si>
  <si>
    <t>für Mitteleuropa</t>
  </si>
  <si>
    <t>1000 kWh/(m2*a)</t>
  </si>
  <si>
    <t>PV-Sylizium (String-Ribbon-Verfahrens)</t>
  </si>
  <si>
    <t>Verbrauch L/100km</t>
  </si>
  <si>
    <t>Benzinverbrauch und Emissionen nach Verkehrsart</t>
  </si>
  <si>
    <t xml:space="preserve">"an den Säulen wird für die Belieferung von HAMBURG ENERGIE Kunden 100% Windkraft, für die Belieferung aller anderen Kunden 100% Wasserkraft eingesetzt." Aussage von  Kramer, A. am 03.08.2017 Leiter Produkte, Prozesse, Vertriebsportfolio Vertrieb/Marketing HAMBURG ENERGIE GmbH
</t>
  </si>
  <si>
    <t>Emissionen CO2e durch Benzinverbrenung</t>
  </si>
  <si>
    <t xml:space="preserve"> Total Emissionen gCO2e nach Energieversorgungsart</t>
  </si>
  <si>
    <t>Emissionen beim Fahrt mit Benzin gCO2e</t>
  </si>
  <si>
    <t>Liter Verbraucht</t>
  </si>
  <si>
    <t>Emissionen durch die Bereitstellung vom Benzin</t>
  </si>
  <si>
    <t>Benzin-PKW-Betrieb Total Emissionen CO2e</t>
  </si>
  <si>
    <t>Source werte Verbrauch: TREMOD</t>
  </si>
  <si>
    <t>BENZINER-PKW-BETRIEB Carbon Footprint</t>
  </si>
  <si>
    <t>E-AUTO PRODUKTION, WARTUNG &amp; ENTSORGUNG Carbon Footprint</t>
  </si>
  <si>
    <t>BENZINER-PKW PRODUKTION, WARTUNG &amp; ENTSORGUNG Carbon Footprint</t>
  </si>
  <si>
    <t>Car-Sharing?</t>
  </si>
  <si>
    <t>E-AUTO Carbon Footprint</t>
  </si>
  <si>
    <t>BENZINER-PKW Carbon Footprint</t>
  </si>
  <si>
    <t>Privat Autobesitzer</t>
  </si>
  <si>
    <t>Privat neu Besitzer</t>
  </si>
  <si>
    <t>Ökostrom-Netz</t>
  </si>
  <si>
    <t>Absolut Wert für Produktion und Entsorgung finden</t>
  </si>
  <si>
    <t>E-Auto-Betrieb Total Emissionen CO2e</t>
  </si>
  <si>
    <t>PRODUKTION, WARTUNG &amp; ENTSORGUNG</t>
  </si>
  <si>
    <t>Total</t>
  </si>
  <si>
    <t>Zusammenfassung</t>
  </si>
  <si>
    <r>
      <t>Ein Baum bindet im Durchschnitt 10 kg CO2  im Jahr. Obwohl Wälder mehrere Jahrzehnte wachsen setzen wir bei der Berechnung für die Aufforstung nur 10 Jahre d.h.</t>
    </r>
    <r>
      <rPr>
        <b/>
        <sz val="11"/>
        <color theme="1"/>
        <rFont val="Calibri"/>
        <family val="2"/>
        <scheme val="minor"/>
      </rPr>
      <t xml:space="preserve"> 100 kg CO2 pro Baum an</t>
    </r>
    <r>
      <rPr>
        <sz val="11"/>
        <color theme="1"/>
        <rFont val="Calibri"/>
        <family val="2"/>
        <scheme val="minor"/>
      </rPr>
      <t>, da wir folgende Faktoren berücksichtigen:</t>
    </r>
  </si>
  <si>
    <t>1.</t>
  </si>
  <si>
    <t> Baumverlust durch Verjüngung</t>
  </si>
  <si>
    <t>2.</t>
  </si>
  <si>
    <t> Baumverlust durch Naturkatastrophen (z.B. Waldbrände, Krankheiten, Schädlinge)</t>
  </si>
  <si>
    <t>3.</t>
  </si>
  <si>
    <t> Weitere indirekte Emissionsfaktoren (z.B. Forstfahrzeuge, etc.)</t>
  </si>
  <si>
    <t>Klimaneutralität</t>
  </si>
  <si>
    <t>Bäume am Jahr</t>
  </si>
  <si>
    <t>CO2 Komepensation durch Aufforstung</t>
  </si>
  <si>
    <t>% CO2-Ersparnis               E-Quartier-Person im Vergleich zum herkömlichen PKW-Besitz</t>
  </si>
  <si>
    <t>GreenpeaceEnergy Ökostrom aktiv</t>
  </si>
  <si>
    <t>Bäume gerettet</t>
  </si>
  <si>
    <t>e-AUTOBETRIEB Carbon Footprint</t>
  </si>
  <si>
    <t>Ton CO2-Ersparnis E-Quartier-Person im Vergleich zum herkömlichen PKW-Besitz</t>
  </si>
  <si>
    <t>Photovoltaik</t>
  </si>
  <si>
    <t>Biomasse</t>
  </si>
  <si>
    <t>Kernenergie</t>
  </si>
  <si>
    <t>Erdgas</t>
  </si>
  <si>
    <t>Steinkohle</t>
  </si>
  <si>
    <t>Pumpspeicherwasser</t>
  </si>
  <si>
    <t>Sonstige (Heizöl, Raffineriegas, Abfall, u.a.)</t>
  </si>
  <si>
    <t>Anteil</t>
  </si>
  <si>
    <t xml:space="preserve">Fiat Karabag 500 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</si>
</sst>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2">
    <font>
      <sz val="11"/>
      <color theme="1"/>
      <name val="Calibri"/>
      <family val="2"/>
      <scheme val="minor"/>
    </font>
    <font>
      <b/>
      <sz val="11"/>
      <color theme="1"/>
      <name val="Calibri"/>
      <family val="2"/>
      <scheme val="minor"/>
    </font>
    <font>
      <sz val="11"/>
      <color theme="9" tint="-0.249977111117893"/>
      <name val="Calibri"/>
      <family val="2"/>
      <scheme val="minor"/>
    </font>
    <font>
      <b/>
      <sz val="24"/>
      <color theme="1"/>
      <name val="Calibri"/>
      <family val="2"/>
      <scheme val="minor"/>
    </font>
    <font>
      <sz val="11"/>
      <color rgb="FF000000"/>
      <name val="Calibri"/>
      <family val="2"/>
      <scheme val="minor"/>
    </font>
    <font>
      <b/>
      <i/>
      <sz val="11"/>
      <color theme="1"/>
      <name val="Calibri"/>
      <family val="2"/>
      <scheme val="minor"/>
    </font>
    <font>
      <sz val="11"/>
      <color rgb="FFFF0000"/>
      <name val="Calibri"/>
      <family val="2"/>
      <scheme val="minor"/>
    </font>
    <font>
      <b/>
      <sz val="11"/>
      <color rgb="FFFF0000"/>
      <name val="Calibri"/>
      <family val="2"/>
      <scheme val="minor"/>
    </font>
    <font>
      <b/>
      <sz val="11"/>
      <name val="Calibri"/>
      <family val="2"/>
      <scheme val="minor"/>
    </font>
    <font>
      <b/>
      <sz val="11"/>
      <color theme="0"/>
      <name val="Calibri"/>
      <family val="2"/>
      <scheme val="minor"/>
    </font>
    <font>
      <b/>
      <sz val="16"/>
      <color theme="0"/>
      <name val="Calibri"/>
      <family val="2"/>
      <scheme val="minor"/>
    </font>
    <font>
      <sz val="13"/>
      <color theme="1"/>
      <name val="Times New Roman"/>
      <family val="1"/>
    </font>
    <font>
      <sz val="11"/>
      <color rgb="FF00B050"/>
      <name val="Calibri"/>
      <family val="2"/>
      <scheme val="minor"/>
    </font>
    <font>
      <b/>
      <sz val="11"/>
      <color rgb="FF00B050"/>
      <name val="Calibri"/>
      <family val="2"/>
      <scheme val="minor"/>
    </font>
    <font>
      <i/>
      <sz val="11"/>
      <color theme="1"/>
      <name val="Calibri"/>
      <family val="2"/>
      <scheme val="minor"/>
    </font>
    <font>
      <b/>
      <sz val="12"/>
      <color theme="0"/>
      <name val="Calibri"/>
      <family val="2"/>
      <scheme val="minor"/>
    </font>
    <font>
      <sz val="8"/>
      <color theme="1"/>
      <name val="Calibri"/>
      <family val="2"/>
      <scheme val="minor"/>
    </font>
    <font>
      <b/>
      <sz val="14"/>
      <color theme="0"/>
      <name val="Calibri"/>
      <family val="2"/>
      <scheme val="minor"/>
    </font>
    <font>
      <b/>
      <sz val="16"/>
      <color theme="1"/>
      <name val="Calibri"/>
      <family val="2"/>
      <scheme val="minor"/>
    </font>
    <font>
      <sz val="11"/>
      <color theme="1"/>
      <name val="Calibri"/>
      <family val="2"/>
      <scheme val="minor"/>
    </font>
    <font>
      <sz val="11"/>
      <color theme="0"/>
      <name val="Calibri"/>
      <family val="2"/>
      <scheme val="minor"/>
    </font>
    <font>
      <sz val="10"/>
      <color theme="1"/>
      <name val="Sans-serif"/>
    </font>
  </fonts>
  <fills count="18">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rgb="FFC00000"/>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0"/>
        <bgColor indexed="64"/>
      </patternFill>
    </fill>
    <fill>
      <patternFill patternType="solid">
        <fgColor theme="5"/>
        <bgColor indexed="64"/>
      </patternFill>
    </fill>
    <fill>
      <patternFill patternType="solid">
        <fgColor rgb="FF00B050"/>
        <bgColor indexed="64"/>
      </patternFill>
    </fill>
    <fill>
      <patternFill patternType="solid">
        <fgColor rgb="FFFFCC00"/>
        <bgColor indexed="64"/>
      </patternFill>
    </fill>
    <fill>
      <patternFill patternType="solid">
        <fgColor rgb="FFCC00FF"/>
        <bgColor indexed="64"/>
      </patternFill>
    </fill>
    <fill>
      <patternFill patternType="solid">
        <fgColor rgb="FFCCFF33"/>
        <bgColor indexed="64"/>
      </patternFill>
    </fill>
    <fill>
      <patternFill patternType="solid">
        <fgColor theme="6"/>
        <bgColor indexed="64"/>
      </patternFill>
    </fill>
    <fill>
      <patternFill patternType="solid">
        <fgColor rgb="FF00CC99"/>
        <bgColor indexed="64"/>
      </patternFill>
    </fill>
    <fill>
      <patternFill patternType="solid">
        <fgColor rgb="FF66FFFF"/>
        <bgColor indexed="64"/>
      </patternFill>
    </fill>
    <fill>
      <patternFill patternType="solid">
        <fgColor theme="6" tint="-0.249977111117893"/>
        <bgColor indexed="64"/>
      </patternFill>
    </fill>
  </fills>
  <borders count="5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19" fillId="0" borderId="0" applyFont="0" applyFill="0" applyBorder="0" applyAlignment="0" applyProtection="0"/>
  </cellStyleXfs>
  <cellXfs count="235">
    <xf numFmtId="0" fontId="0" fillId="0" borderId="0" xfId="0"/>
    <xf numFmtId="0" fontId="1" fillId="0" borderId="0" xfId="0" applyFont="1"/>
    <xf numFmtId="0" fontId="1" fillId="0" borderId="11" xfId="0" applyFont="1" applyBorder="1" applyAlignment="1">
      <alignment vertical="center"/>
    </xf>
    <xf numFmtId="0" fontId="1" fillId="0" borderId="14"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0" fillId="0" borderId="6" xfId="0" applyBorder="1"/>
    <xf numFmtId="0" fontId="0" fillId="0" borderId="8" xfId="0" applyBorder="1"/>
    <xf numFmtId="0" fontId="0" fillId="0" borderId="9" xfId="0" applyBorder="1"/>
    <xf numFmtId="0" fontId="0" fillId="0" borderId="23" xfId="0" applyBorder="1"/>
    <xf numFmtId="0" fontId="0" fillId="0" borderId="11" xfId="0" applyBorder="1"/>
    <xf numFmtId="0" fontId="0" fillId="0" borderId="12" xfId="0" applyBorder="1"/>
    <xf numFmtId="0" fontId="0" fillId="2" borderId="0" xfId="0" applyFill="1" applyBorder="1" applyAlignment="1">
      <alignment horizontal="center" vertical="top"/>
    </xf>
    <xf numFmtId="0" fontId="0" fillId="0" borderId="0" xfId="0" applyBorder="1" applyAlignment="1">
      <alignment horizontal="center" vertical="top"/>
    </xf>
    <xf numFmtId="0" fontId="0" fillId="0" borderId="0" xfId="0" applyBorder="1"/>
    <xf numFmtId="0" fontId="2" fillId="0" borderId="6" xfId="0" applyFont="1" applyBorder="1"/>
    <xf numFmtId="0" fontId="3" fillId="0" borderId="0" xfId="0" applyFont="1" applyAlignment="1">
      <alignment vertical="center"/>
    </xf>
    <xf numFmtId="0" fontId="1" fillId="0" borderId="1" xfId="0" applyFont="1" applyBorder="1" applyAlignment="1">
      <alignment horizontal="center" vertical="center"/>
    </xf>
    <xf numFmtId="0" fontId="0" fillId="0" borderId="6" xfId="0" applyBorder="1" applyAlignment="1">
      <alignment horizontal="center" vertical="center" wrapText="1"/>
    </xf>
    <xf numFmtId="0" fontId="0" fillId="0" borderId="30" xfId="0" applyBorder="1" applyAlignment="1">
      <alignment horizontal="center" vertical="center" wrapText="1"/>
    </xf>
    <xf numFmtId="0" fontId="0" fillId="0" borderId="5" xfId="0" applyBorder="1"/>
    <xf numFmtId="0" fontId="0" fillId="0" borderId="31" xfId="0" applyBorder="1"/>
    <xf numFmtId="10" fontId="0" fillId="0" borderId="31" xfId="0" applyNumberFormat="1" applyBorder="1"/>
    <xf numFmtId="9" fontId="0" fillId="0" borderId="31" xfId="0" applyNumberFormat="1" applyBorder="1"/>
    <xf numFmtId="0" fontId="0" fillId="0" borderId="15" xfId="0" applyBorder="1"/>
    <xf numFmtId="9" fontId="0" fillId="0" borderId="15" xfId="0" applyNumberFormat="1" applyBorder="1"/>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0" fillId="0" borderId="0" xfId="0" applyAlignment="1">
      <alignment horizontal="left" vertical="center" indent="1"/>
    </xf>
    <xf numFmtId="0" fontId="1" fillId="0" borderId="27" xfId="0" applyFont="1" applyBorder="1" applyAlignment="1">
      <alignment vertical="center" wrapText="1"/>
    </xf>
    <xf numFmtId="0" fontId="6" fillId="0" borderId="0" xfId="0" applyFont="1"/>
    <xf numFmtId="0" fontId="0" fillId="0" borderId="6" xfId="0" applyFill="1" applyBorder="1" applyAlignment="1">
      <alignment horizontal="center" vertical="center" wrapText="1"/>
    </xf>
    <xf numFmtId="0" fontId="8" fillId="0" borderId="27" xfId="0" applyFont="1" applyBorder="1" applyAlignment="1">
      <alignment horizontal="center" vertical="center"/>
    </xf>
    <xf numFmtId="0" fontId="8" fillId="0" borderId="27" xfId="0" applyFont="1" applyBorder="1" applyAlignment="1">
      <alignment vertical="center"/>
    </xf>
    <xf numFmtId="0" fontId="1" fillId="0" borderId="26" xfId="0" applyFont="1" applyBorder="1" applyAlignment="1">
      <alignment vertical="center"/>
    </xf>
    <xf numFmtId="0" fontId="1" fillId="0" borderId="0" xfId="0" applyFont="1" applyBorder="1" applyAlignment="1">
      <alignment vertical="center"/>
    </xf>
    <xf numFmtId="0" fontId="0" fillId="3" borderId="0" xfId="0" applyFill="1"/>
    <xf numFmtId="0" fontId="0" fillId="0" borderId="41" xfId="0" applyBorder="1"/>
    <xf numFmtId="0" fontId="0" fillId="0" borderId="42" xfId="0" applyBorder="1"/>
    <xf numFmtId="0" fontId="0" fillId="0" borderId="43" xfId="0" applyBorder="1"/>
    <xf numFmtId="0" fontId="1" fillId="0" borderId="1" xfId="0" applyFont="1" applyBorder="1" applyAlignment="1">
      <alignment vertical="center"/>
    </xf>
    <xf numFmtId="0" fontId="0" fillId="0" borderId="45" xfId="0" applyBorder="1"/>
    <xf numFmtId="0" fontId="1" fillId="0" borderId="1" xfId="0" applyFont="1" applyBorder="1" applyAlignment="1">
      <alignment vertical="center" wrapText="1"/>
    </xf>
    <xf numFmtId="0" fontId="0" fillId="0" borderId="0" xfId="0" applyFill="1" applyBorder="1"/>
    <xf numFmtId="0" fontId="0" fillId="0" borderId="25" xfId="0" applyFill="1" applyBorder="1"/>
    <xf numFmtId="0" fontId="1" fillId="0" borderId="3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0" xfId="0" applyFont="1" applyBorder="1" applyAlignment="1">
      <alignment wrapText="1"/>
    </xf>
    <xf numFmtId="0" fontId="1" fillId="0" borderId="0" xfId="0" applyFont="1" applyFill="1" applyBorder="1" applyAlignment="1">
      <alignment vertical="center"/>
    </xf>
    <xf numFmtId="0" fontId="11" fillId="0" borderId="0" xfId="0" applyFont="1" applyAlignment="1">
      <alignment vertical="center"/>
    </xf>
    <xf numFmtId="17" fontId="0" fillId="0" borderId="0" xfId="0" applyNumberFormat="1"/>
    <xf numFmtId="0" fontId="4" fillId="0" borderId="31" xfId="0" applyFont="1" applyBorder="1" applyAlignment="1">
      <alignment horizontal="left" vertical="center"/>
    </xf>
    <xf numFmtId="0" fontId="4" fillId="0" borderId="31" xfId="0" applyFont="1" applyBorder="1" applyAlignment="1">
      <alignment horizontal="right" vertical="center"/>
    </xf>
    <xf numFmtId="0" fontId="1" fillId="0" borderId="5"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2" fillId="0" borderId="31" xfId="0" applyFont="1" applyBorder="1" applyAlignment="1">
      <alignment horizontal="right" vertical="center"/>
    </xf>
    <xf numFmtId="0" fontId="12" fillId="0" borderId="31" xfId="0" applyFont="1" applyBorder="1"/>
    <xf numFmtId="0" fontId="12" fillId="0" borderId="31" xfId="0" applyFont="1" applyBorder="1" applyAlignment="1">
      <alignment horizontal="right"/>
    </xf>
    <xf numFmtId="0" fontId="12" fillId="0" borderId="0" xfId="0" applyFont="1"/>
    <xf numFmtId="10" fontId="0" fillId="3" borderId="31" xfId="0" applyNumberFormat="1" applyFill="1" applyBorder="1"/>
    <xf numFmtId="9" fontId="0" fillId="3" borderId="15" xfId="0" applyNumberFormat="1" applyFill="1" applyBorder="1"/>
    <xf numFmtId="9" fontId="0" fillId="3" borderId="31" xfId="0" applyNumberFormat="1" applyFill="1" applyBorder="1"/>
    <xf numFmtId="9" fontId="0" fillId="3" borderId="0" xfId="0" applyNumberFormat="1" applyFill="1"/>
    <xf numFmtId="0" fontId="0" fillId="0" borderId="0" xfId="0" applyAlignment="1">
      <alignment wrapText="1"/>
    </xf>
    <xf numFmtId="0" fontId="0" fillId="0" borderId="0" xfId="0" applyFont="1" applyBorder="1" applyAlignment="1">
      <alignment vertical="center" wrapText="1"/>
    </xf>
    <xf numFmtId="0" fontId="0" fillId="0" borderId="0" xfId="0" applyFont="1" applyBorder="1" applyAlignment="1">
      <alignment vertical="center"/>
    </xf>
    <xf numFmtId="0" fontId="0" fillId="0" borderId="0" xfId="0" applyFont="1" applyBorder="1"/>
    <xf numFmtId="0" fontId="0" fillId="0" borderId="27" xfId="0" applyBorder="1" applyAlignment="1">
      <alignment horizontal="center" vertical="center"/>
    </xf>
    <xf numFmtId="0" fontId="1" fillId="0" borderId="27" xfId="0" applyFont="1" applyBorder="1" applyAlignment="1">
      <alignment horizontal="center" vertical="center" wrapText="1"/>
    </xf>
    <xf numFmtId="0" fontId="1" fillId="0" borderId="25" xfId="0" applyFont="1" applyBorder="1" applyAlignment="1">
      <alignment vertical="center"/>
    </xf>
    <xf numFmtId="0" fontId="1" fillId="0" borderId="44" xfId="0" applyFont="1" applyBorder="1" applyAlignment="1">
      <alignment horizontal="center" vertical="center" wrapText="1"/>
    </xf>
    <xf numFmtId="2" fontId="1" fillId="0" borderId="1" xfId="0" applyNumberFormat="1" applyFont="1" applyBorder="1" applyAlignment="1">
      <alignment horizontal="center" vertical="center"/>
    </xf>
    <xf numFmtId="0" fontId="1" fillId="0" borderId="33" xfId="0" applyFont="1" applyBorder="1" applyAlignment="1">
      <alignment horizontal="center" vertical="center" wrapText="1"/>
    </xf>
    <xf numFmtId="0" fontId="15" fillId="4" borderId="0" xfId="0" applyFont="1" applyFill="1" applyBorder="1" applyAlignment="1">
      <alignment horizontal="center" vertical="center" wrapText="1"/>
    </xf>
    <xf numFmtId="2" fontId="15" fillId="4" borderId="0" xfId="0" applyNumberFormat="1" applyFont="1" applyFill="1" applyBorder="1" applyAlignment="1">
      <alignment horizontal="center" vertical="center" wrapText="1"/>
    </xf>
    <xf numFmtId="0" fontId="0" fillId="0" borderId="25" xfId="0" applyFont="1" applyBorder="1" applyAlignment="1">
      <alignment horizontal="center" vertical="center"/>
    </xf>
    <xf numFmtId="0" fontId="0" fillId="0" borderId="1" xfId="0" applyFont="1" applyBorder="1" applyAlignment="1">
      <alignment horizontal="center" vertical="center"/>
    </xf>
    <xf numFmtId="0" fontId="0" fillId="0" borderId="29" xfId="0" applyFill="1" applyBorder="1" applyAlignment="1">
      <alignment horizontal="center" vertical="center" wrapText="1"/>
    </xf>
    <xf numFmtId="10" fontId="0" fillId="0" borderId="0" xfId="0" applyNumberFormat="1"/>
    <xf numFmtId="2" fontId="0" fillId="0" borderId="1" xfId="0" applyNumberFormat="1" applyBorder="1"/>
    <xf numFmtId="0" fontId="15" fillId="5" borderId="0" xfId="0" applyFont="1" applyFill="1" applyBorder="1" applyAlignment="1">
      <alignment horizontal="center" vertical="center" wrapText="1"/>
    </xf>
    <xf numFmtId="2" fontId="15" fillId="5" borderId="0" xfId="0" applyNumberFormat="1" applyFont="1" applyFill="1" applyBorder="1" applyAlignment="1">
      <alignment horizontal="center" vertical="center" wrapText="1"/>
    </xf>
    <xf numFmtId="0" fontId="0" fillId="7" borderId="0" xfId="0" applyFill="1" applyAlignment="1">
      <alignment wrapText="1"/>
    </xf>
    <xf numFmtId="0" fontId="0" fillId="7" borderId="0" xfId="0" applyFill="1" applyAlignment="1">
      <alignment horizontal="center" vertical="center"/>
    </xf>
    <xf numFmtId="0" fontId="15" fillId="5" borderId="0" xfId="0" applyFont="1" applyFill="1" applyAlignment="1">
      <alignment wrapText="1"/>
    </xf>
    <xf numFmtId="0" fontId="0" fillId="0" borderId="1" xfId="0" applyFill="1" applyBorder="1" applyAlignment="1">
      <alignment horizontal="center" vertical="center"/>
    </xf>
    <xf numFmtId="2" fontId="9" fillId="5" borderId="0" xfId="0" applyNumberFormat="1" applyFont="1" applyFill="1" applyAlignment="1">
      <alignment horizontal="center" vertical="center"/>
    </xf>
    <xf numFmtId="2" fontId="1" fillId="0" borderId="21" xfId="0" applyNumberFormat="1" applyFont="1" applyBorder="1" applyAlignment="1">
      <alignment horizontal="center" vertical="center"/>
    </xf>
    <xf numFmtId="0" fontId="1" fillId="0" borderId="25" xfId="0" applyFont="1" applyBorder="1"/>
    <xf numFmtId="0" fontId="1" fillId="0" borderId="25" xfId="0" applyFont="1" applyFill="1" applyBorder="1" applyAlignment="1">
      <alignment vertical="center"/>
    </xf>
    <xf numFmtId="0" fontId="1" fillId="0"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1" fillId="3" borderId="27" xfId="0" applyFont="1" applyFill="1" applyBorder="1" applyAlignment="1">
      <alignment horizontal="center" vertical="center" wrapText="1"/>
    </xf>
    <xf numFmtId="0" fontId="1" fillId="0" borderId="21" xfId="0" applyFont="1" applyFill="1" applyBorder="1" applyAlignment="1">
      <alignment vertical="center"/>
    </xf>
    <xf numFmtId="0" fontId="1" fillId="3" borderId="21" xfId="0" applyFont="1" applyFill="1" applyBorder="1" applyAlignment="1">
      <alignment vertical="center"/>
    </xf>
    <xf numFmtId="0" fontId="0" fillId="0" borderId="1" xfId="0" applyBorder="1"/>
    <xf numFmtId="164" fontId="1" fillId="0" borderId="1" xfId="0" applyNumberFormat="1" applyFont="1" applyBorder="1" applyAlignment="1">
      <alignment horizontal="center" vertical="center" wrapText="1"/>
    </xf>
    <xf numFmtId="0" fontId="0" fillId="3" borderId="1" xfId="0" applyFill="1" applyBorder="1"/>
    <xf numFmtId="0" fontId="6" fillId="0" borderId="0" xfId="0" applyFont="1" applyBorder="1"/>
    <xf numFmtId="0" fontId="15" fillId="10" borderId="0" xfId="0" applyFont="1" applyFill="1" applyAlignment="1">
      <alignment vertical="center"/>
    </xf>
    <xf numFmtId="0" fontId="15" fillId="12" borderId="0" xfId="0" applyFont="1" applyFill="1" applyAlignment="1">
      <alignment horizontal="left" vertical="center" wrapText="1"/>
    </xf>
    <xf numFmtId="0" fontId="8" fillId="11" borderId="0" xfId="0" applyFont="1" applyFill="1" applyAlignment="1">
      <alignment horizontal="left" vertical="center" wrapText="1"/>
    </xf>
    <xf numFmtId="0" fontId="18" fillId="13" borderId="0" xfId="0" applyFont="1" applyFill="1" applyAlignment="1">
      <alignment wrapText="1"/>
    </xf>
    <xf numFmtId="0" fontId="10" fillId="6" borderId="0" xfId="0" applyFont="1" applyFill="1" applyAlignment="1">
      <alignment wrapText="1"/>
    </xf>
    <xf numFmtId="0" fontId="1" fillId="15" borderId="0" xfId="0" applyFont="1" applyFill="1" applyBorder="1" applyAlignment="1">
      <alignment vertical="center" wrapText="1"/>
    </xf>
    <xf numFmtId="0" fontId="1" fillId="13" borderId="0" xfId="0" applyFont="1" applyFill="1" applyBorder="1" applyAlignment="1">
      <alignment vertical="center" wrapText="1"/>
    </xf>
    <xf numFmtId="0" fontId="1" fillId="16" borderId="0" xfId="0" applyFont="1" applyFill="1" applyBorder="1" applyAlignment="1">
      <alignment vertical="center" wrapText="1"/>
    </xf>
    <xf numFmtId="0" fontId="9" fillId="6" borderId="0" xfId="0" applyFont="1" applyFill="1" applyBorder="1" applyAlignment="1">
      <alignment vertical="center" wrapText="1"/>
    </xf>
    <xf numFmtId="0" fontId="7" fillId="0" borderId="0" xfId="0" applyFont="1" applyBorder="1" applyAlignment="1">
      <alignment horizontal="center" vertical="center" wrapText="1"/>
    </xf>
    <xf numFmtId="2" fontId="0" fillId="0" borderId="1" xfId="0" applyNumberFormat="1" applyFont="1" applyBorder="1" applyAlignment="1">
      <alignment horizontal="center" vertical="center"/>
    </xf>
    <xf numFmtId="0" fontId="0" fillId="0" borderId="49" xfId="0" applyBorder="1" applyAlignment="1">
      <alignment vertical="center" wrapText="1"/>
    </xf>
    <xf numFmtId="0" fontId="10" fillId="10" borderId="0" xfId="0" applyFont="1" applyFill="1" applyAlignment="1">
      <alignment wrapText="1"/>
    </xf>
    <xf numFmtId="0" fontId="10" fillId="17" borderId="0" xfId="0" applyFont="1" applyFill="1" applyAlignment="1">
      <alignment wrapText="1"/>
    </xf>
    <xf numFmtId="9" fontId="1" fillId="0" borderId="1" xfId="1" applyFont="1" applyBorder="1" applyAlignment="1">
      <alignment horizontal="center" vertical="center" wrapText="1"/>
    </xf>
    <xf numFmtId="0" fontId="1" fillId="11" borderId="25" xfId="0" applyFont="1" applyFill="1" applyBorder="1" applyAlignment="1">
      <alignment horizontal="center" vertical="center" wrapText="1"/>
    </xf>
    <xf numFmtId="0" fontId="0" fillId="8" borderId="0" xfId="0" applyFill="1"/>
    <xf numFmtId="0" fontId="1" fillId="8" borderId="0" xfId="0" applyFont="1" applyFill="1" applyAlignment="1">
      <alignment horizontal="left" vertical="center" wrapText="1"/>
    </xf>
    <xf numFmtId="0" fontId="1" fillId="8" borderId="0" xfId="0" applyFont="1" applyFill="1" applyBorder="1" applyAlignment="1">
      <alignment horizontal="center" vertical="center"/>
    </xf>
    <xf numFmtId="0" fontId="1" fillId="8" borderId="0" xfId="0" applyFont="1" applyFill="1" applyBorder="1" applyAlignment="1">
      <alignment horizontal="center" vertical="center" wrapText="1"/>
    </xf>
    <xf numFmtId="0" fontId="1" fillId="8" borderId="0" xfId="0" applyFont="1" applyFill="1" applyBorder="1" applyAlignment="1">
      <alignment vertical="center"/>
    </xf>
    <xf numFmtId="0" fontId="1" fillId="8" borderId="0" xfId="0" applyFont="1" applyFill="1" applyBorder="1" applyAlignment="1">
      <alignment vertical="center" wrapText="1"/>
    </xf>
    <xf numFmtId="0" fontId="0" fillId="8" borderId="0" xfId="0" applyFill="1" applyAlignment="1">
      <alignment vertical="top"/>
    </xf>
    <xf numFmtId="0" fontId="9" fillId="8" borderId="0" xfId="0" applyFont="1" applyFill="1" applyBorder="1" applyAlignment="1">
      <alignment vertical="center" wrapText="1"/>
    </xf>
    <xf numFmtId="0" fontId="15" fillId="8" borderId="0" xfId="0" applyFont="1" applyFill="1" applyBorder="1" applyAlignment="1">
      <alignment horizontal="center" vertical="center" wrapText="1"/>
    </xf>
    <xf numFmtId="2" fontId="15" fillId="8" borderId="0" xfId="0" applyNumberFormat="1" applyFont="1" applyFill="1" applyBorder="1" applyAlignment="1">
      <alignment horizontal="center" vertical="center" wrapText="1"/>
    </xf>
    <xf numFmtId="2" fontId="9" fillId="8" borderId="0" xfId="0" applyNumberFormat="1" applyFont="1" applyFill="1" applyAlignment="1">
      <alignment horizontal="center" vertical="center"/>
    </xf>
    <xf numFmtId="2" fontId="0" fillId="8" borderId="1" xfId="0" applyNumberFormat="1" applyFont="1" applyFill="1" applyBorder="1" applyAlignment="1">
      <alignment horizontal="center" vertical="center"/>
    </xf>
    <xf numFmtId="2" fontId="1" fillId="8" borderId="0" xfId="0" applyNumberFormat="1" applyFont="1" applyFill="1" applyBorder="1" applyAlignment="1">
      <alignment horizontal="center" vertical="center" wrapText="1"/>
    </xf>
    <xf numFmtId="164" fontId="1" fillId="8" borderId="0" xfId="0" applyNumberFormat="1" applyFont="1" applyFill="1" applyBorder="1" applyAlignment="1">
      <alignment horizontal="center" vertical="center" wrapText="1"/>
    </xf>
    <xf numFmtId="0" fontId="18" fillId="8" borderId="0" xfId="0" applyFont="1" applyFill="1"/>
    <xf numFmtId="0" fontId="0" fillId="8" borderId="0" xfId="0" applyFill="1" applyBorder="1"/>
    <xf numFmtId="0" fontId="0" fillId="8" borderId="0" xfId="0" applyFill="1" applyBorder="1" applyAlignment="1">
      <alignment horizontal="center" vertical="center" wrapText="1"/>
    </xf>
    <xf numFmtId="0" fontId="20" fillId="8" borderId="0" xfId="0" applyFont="1" applyFill="1"/>
    <xf numFmtId="0" fontId="17" fillId="8" borderId="0" xfId="0" applyFont="1" applyFill="1" applyBorder="1" applyAlignment="1">
      <alignment horizontal="center" wrapText="1"/>
    </xf>
    <xf numFmtId="0" fontId="1" fillId="8" borderId="18" xfId="0" applyFont="1" applyFill="1" applyBorder="1" applyAlignment="1">
      <alignment horizontal="center" vertical="center" wrapText="1"/>
    </xf>
    <xf numFmtId="0" fontId="0" fillId="8" borderId="0" xfId="0" applyFont="1" applyFill="1" applyBorder="1" applyAlignment="1">
      <alignment horizontal="center" vertical="center"/>
    </xf>
    <xf numFmtId="0" fontId="0" fillId="8" borderId="0" xfId="0" applyFill="1" applyBorder="1" applyAlignment="1">
      <alignment horizontal="center" vertical="center"/>
    </xf>
    <xf numFmtId="0" fontId="0" fillId="8" borderId="0" xfId="0" applyFill="1" applyBorder="1" applyAlignment="1">
      <alignment vertical="center"/>
    </xf>
    <xf numFmtId="0" fontId="1" fillId="8" borderId="0" xfId="0" applyFont="1" applyFill="1" applyBorder="1" applyAlignment="1"/>
    <xf numFmtId="0" fontId="1" fillId="8" borderId="0" xfId="0" applyFont="1" applyFill="1" applyBorder="1"/>
    <xf numFmtId="0" fontId="1" fillId="8" borderId="0" xfId="0" applyFont="1" applyFill="1" applyBorder="1" applyAlignment="1">
      <alignment wrapText="1"/>
    </xf>
    <xf numFmtId="2" fontId="0" fillId="8" borderId="0" xfId="0" applyNumberFormat="1" applyFill="1" applyBorder="1"/>
    <xf numFmtId="2" fontId="1" fillId="0" borderId="1" xfId="1" applyNumberFormat="1" applyFont="1" applyBorder="1" applyAlignment="1">
      <alignment horizontal="center" vertical="center" wrapText="1"/>
    </xf>
    <xf numFmtId="165" fontId="0" fillId="0" borderId="0" xfId="1" applyNumberFormat="1" applyFont="1"/>
    <xf numFmtId="0" fontId="1" fillId="0" borderId="25"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1" fillId="3" borderId="25" xfId="0" applyFont="1" applyFill="1" applyBorder="1" applyAlignment="1">
      <alignment horizontal="center" vertical="center"/>
    </xf>
    <xf numFmtId="0" fontId="1" fillId="3" borderId="26" xfId="0" applyFont="1" applyFill="1" applyBorder="1" applyAlignment="1">
      <alignment horizontal="center" vertical="center"/>
    </xf>
    <xf numFmtId="0" fontId="1" fillId="3" borderId="27" xfId="0" applyFont="1"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0" fillId="0" borderId="16" xfId="0" applyBorder="1" applyAlignment="1">
      <alignment horizontal="center" vertical="center"/>
    </xf>
    <xf numFmtId="0" fontId="0" fillId="0" borderId="32" xfId="0" applyBorder="1" applyAlignment="1">
      <alignment horizontal="center" vertical="center"/>
    </xf>
    <xf numFmtId="0" fontId="0" fillId="0" borderId="17" xfId="0" applyBorder="1" applyAlignment="1">
      <alignment horizontal="center" vertical="center"/>
    </xf>
    <xf numFmtId="2" fontId="1" fillId="0" borderId="21" xfId="0" applyNumberFormat="1" applyFont="1" applyBorder="1" applyAlignment="1">
      <alignment horizontal="center" vertical="center" wrapText="1"/>
    </xf>
    <xf numFmtId="2" fontId="1" fillId="0" borderId="22" xfId="0" applyNumberFormat="1"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4" xfId="0" applyFont="1" applyBorder="1" applyAlignment="1">
      <alignment horizontal="center" vertical="center"/>
    </xf>
    <xf numFmtId="0" fontId="1" fillId="0" borderId="3" xfId="0" applyFont="1" applyBorder="1" applyAlignment="1">
      <alignment horizontal="center" vertical="center"/>
    </xf>
    <xf numFmtId="0" fontId="1" fillId="0" borderId="18" xfId="0" applyFont="1" applyBorder="1" applyAlignment="1">
      <alignment horizontal="center" vertical="center"/>
    </xf>
    <xf numFmtId="0" fontId="1" fillId="0" borderId="36" xfId="0"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2" fontId="0" fillId="0" borderId="46" xfId="0" applyNumberFormat="1" applyBorder="1" applyAlignment="1">
      <alignment horizontal="center" vertical="center"/>
    </xf>
    <xf numFmtId="2" fontId="0" fillId="0" borderId="47" xfId="0" applyNumberFormat="1" applyBorder="1" applyAlignment="1">
      <alignment horizontal="center" vertical="center"/>
    </xf>
    <xf numFmtId="2" fontId="0" fillId="0" borderId="48" xfId="0" applyNumberFormat="1" applyBorder="1" applyAlignment="1">
      <alignment horizontal="center" vertical="center"/>
    </xf>
    <xf numFmtId="0" fontId="10" fillId="5" borderId="5" xfId="0" applyFont="1" applyFill="1" applyBorder="1" applyAlignment="1">
      <alignment horizontal="left"/>
    </xf>
    <xf numFmtId="0" fontId="1" fillId="0" borderId="2" xfId="0" applyFont="1" applyBorder="1" applyAlignment="1">
      <alignment horizontal="center" vertical="center" wrapText="1"/>
    </xf>
    <xf numFmtId="0" fontId="1" fillId="0" borderId="0" xfId="0" applyFont="1" applyBorder="1" applyAlignment="1">
      <alignment horizontal="center" vertical="center"/>
    </xf>
    <xf numFmtId="0" fontId="1" fillId="0" borderId="3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0" fillId="2" borderId="5" xfId="0" applyFont="1" applyFill="1" applyBorder="1" applyAlignment="1">
      <alignment horizontal="left"/>
    </xf>
    <xf numFmtId="0" fontId="17" fillId="14" borderId="5" xfId="0" applyFont="1" applyFill="1" applyBorder="1" applyAlignment="1">
      <alignment horizontal="center" wrapText="1"/>
    </xf>
    <xf numFmtId="0" fontId="1" fillId="0" borderId="35" xfId="0" applyFont="1" applyBorder="1" applyAlignment="1">
      <alignment horizontal="center" vertical="center" wrapText="1"/>
    </xf>
    <xf numFmtId="0" fontId="1" fillId="0" borderId="4" xfId="0" applyFont="1" applyBorder="1" applyAlignment="1">
      <alignment horizontal="center" vertical="center"/>
    </xf>
    <xf numFmtId="0" fontId="1" fillId="7" borderId="25"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17" fillId="9" borderId="5" xfId="0" applyFont="1" applyFill="1" applyBorder="1" applyAlignment="1">
      <alignment horizontal="center" wrapText="1"/>
    </xf>
    <xf numFmtId="0" fontId="0" fillId="0" borderId="0" xfId="0" applyAlignment="1">
      <alignment horizontal="left" wrapText="1"/>
    </xf>
    <xf numFmtId="0" fontId="0" fillId="0" borderId="0" xfId="0" applyAlignment="1">
      <alignment horizontal="left"/>
    </xf>
    <xf numFmtId="0" fontId="1" fillId="0" borderId="21" xfId="0" applyFont="1" applyBorder="1" applyAlignment="1">
      <alignment horizontal="center" wrapText="1"/>
    </xf>
    <xf numFmtId="0" fontId="1" fillId="0" borderId="35" xfId="0" applyFont="1" applyBorder="1" applyAlignment="1">
      <alignment horizontal="center" wrapText="1"/>
    </xf>
    <xf numFmtId="0" fontId="1" fillId="0" borderId="22" xfId="0" applyFont="1" applyBorder="1" applyAlignment="1">
      <alignment horizontal="center" wrapText="1"/>
    </xf>
    <xf numFmtId="0" fontId="21" fillId="0" borderId="0" xfId="0" applyFont="1" applyAlignment="1">
      <alignment horizontal="left" vertical="top" wrapText="1"/>
    </xf>
    <xf numFmtId="0" fontId="0" fillId="0" borderId="0" xfId="0"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xf>
    <xf numFmtId="0" fontId="0" fillId="0" borderId="2" xfId="0" applyBorder="1" applyAlignment="1">
      <alignment horizontal="center" vertical="center"/>
    </xf>
    <xf numFmtId="0" fontId="1" fillId="0" borderId="13"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24" xfId="0" applyFont="1" applyBorder="1" applyAlignment="1">
      <alignment horizontal="center" vertical="center"/>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0" fillId="2" borderId="7" xfId="0" applyFill="1" applyBorder="1" applyAlignment="1">
      <alignment horizontal="center" vertical="top"/>
    </xf>
    <xf numFmtId="0" fontId="0" fillId="2" borderId="28" xfId="0" applyFill="1" applyBorder="1" applyAlignment="1">
      <alignment horizontal="center" vertical="top"/>
    </xf>
    <xf numFmtId="0" fontId="0" fillId="2" borderId="10" xfId="0" applyFill="1" applyBorder="1" applyAlignment="1">
      <alignment horizontal="center" vertical="top"/>
    </xf>
    <xf numFmtId="0" fontId="0" fillId="0" borderId="8" xfId="0" applyBorder="1" applyAlignment="1">
      <alignment horizontal="center" vertical="top"/>
    </xf>
    <xf numFmtId="0" fontId="0" fillId="0" borderId="6" xfId="0" applyBorder="1" applyAlignment="1">
      <alignment horizontal="center" vertical="top"/>
    </xf>
    <xf numFmtId="0" fontId="0" fillId="0" borderId="11" xfId="0" applyBorder="1" applyAlignment="1">
      <alignment horizontal="center" vertical="top"/>
    </xf>
    <xf numFmtId="0" fontId="0" fillId="0" borderId="7" xfId="0" applyBorder="1" applyAlignment="1">
      <alignment horizontal="center" vertical="top"/>
    </xf>
    <xf numFmtId="0" fontId="0" fillId="0" borderId="28" xfId="0" applyBorder="1" applyAlignment="1">
      <alignment horizontal="center" vertical="top"/>
    </xf>
    <xf numFmtId="0" fontId="0" fillId="0" borderId="10" xfId="0" applyBorder="1" applyAlignment="1">
      <alignment horizontal="center" vertical="top"/>
    </xf>
    <xf numFmtId="0" fontId="0" fillId="0" borderId="19" xfId="0" applyBorder="1" applyAlignment="1">
      <alignment horizontal="center" vertical="top" wrapText="1"/>
    </xf>
    <xf numFmtId="0" fontId="0" fillId="0" borderId="29" xfId="0" applyBorder="1" applyAlignment="1">
      <alignment horizontal="center" vertical="top" wrapText="1"/>
    </xf>
    <xf numFmtId="0" fontId="0" fillId="0" borderId="20" xfId="0" applyBorder="1" applyAlignment="1">
      <alignment horizontal="center" vertical="top" wrapText="1"/>
    </xf>
  </cellXfs>
  <cellStyles count="2">
    <cellStyle name="Prozent" xfId="1" builtinId="5"/>
    <cellStyle name="Standard" xfId="0" builtinId="0"/>
  </cellStyles>
  <dxfs count="0"/>
  <tableStyles count="0" defaultTableStyle="TableStyleMedium2" defaultPivotStyle="PivotStyleLight16"/>
  <colors>
    <mruColors>
      <color rgb="FFFFCC00"/>
      <color rgb="FF66FFFF"/>
      <color rgb="FF00FFCC"/>
      <color rgb="FFCCFF33"/>
      <color rgb="FF00CC99"/>
      <color rgb="FFCC00FF"/>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Vergleich der CO2-Äq</a:t>
            </a:r>
            <a:r>
              <a:rPr lang="de-DE" baseline="0"/>
              <a:t>. beim Betrieb</a:t>
            </a:r>
            <a:endParaRPr lang="de-DE"/>
          </a:p>
        </c:rich>
      </c:tx>
      <c:overlay val="0"/>
    </c:title>
    <c:autoTitleDeleted val="0"/>
    <c:plotArea>
      <c:layout/>
      <c:barChart>
        <c:barDir val="col"/>
        <c:grouping val="clustered"/>
        <c:varyColors val="0"/>
        <c:ser>
          <c:idx val="0"/>
          <c:order val="0"/>
          <c:spPr>
            <a:solidFill>
              <a:srgbClr val="C00000"/>
            </a:solidFill>
          </c:spPr>
          <c:invertIfNegative val="0"/>
          <c:dPt>
            <c:idx val="0"/>
            <c:invertIfNegative val="0"/>
            <c:bubble3D val="0"/>
            <c:spPr>
              <a:solidFill>
                <a:srgbClr val="92D050"/>
              </a:solidFill>
            </c:spPr>
          </c:dPt>
          <c:val>
            <c:numRef>
              <c:f>('Zamna´s Ökobilanz-Tool'!$V$8,'Zamna´s Ökobilanz-Tool'!$V$19)</c:f>
              <c:numCache>
                <c:formatCode>0.00</c:formatCode>
                <c:ptCount val="2"/>
                <c:pt idx="0">
                  <c:v>134701.84963469001</c:v>
                </c:pt>
                <c:pt idx="1">
                  <c:v>6075189.3252631575</c:v>
                </c:pt>
              </c:numCache>
            </c:numRef>
          </c:val>
        </c:ser>
        <c:dLbls>
          <c:showLegendKey val="0"/>
          <c:showVal val="1"/>
          <c:showCatName val="0"/>
          <c:showSerName val="0"/>
          <c:showPercent val="0"/>
          <c:showBubbleSize val="0"/>
        </c:dLbls>
        <c:gapWidth val="75"/>
        <c:axId val="105127296"/>
        <c:axId val="105146624"/>
      </c:barChart>
      <c:catAx>
        <c:axId val="105127296"/>
        <c:scaling>
          <c:orientation val="minMax"/>
        </c:scaling>
        <c:delete val="1"/>
        <c:axPos val="b"/>
        <c:majorTickMark val="none"/>
        <c:minorTickMark val="none"/>
        <c:tickLblPos val="nextTo"/>
        <c:crossAx val="105146624"/>
        <c:crosses val="autoZero"/>
        <c:auto val="1"/>
        <c:lblAlgn val="ctr"/>
        <c:lblOffset val="100"/>
        <c:noMultiLvlLbl val="0"/>
      </c:catAx>
      <c:valAx>
        <c:axId val="105146624"/>
        <c:scaling>
          <c:orientation val="minMax"/>
        </c:scaling>
        <c:delete val="0"/>
        <c:axPos val="l"/>
        <c:title>
          <c:tx>
            <c:rich>
              <a:bodyPr rot="0" vert="horz"/>
              <a:lstStyle/>
              <a:p>
                <a:pPr>
                  <a:defRPr/>
                </a:pPr>
                <a:r>
                  <a:rPr lang="de-DE"/>
                  <a:t>gCO2-Äq.</a:t>
                </a:r>
              </a:p>
            </c:rich>
          </c:tx>
          <c:overlay val="0"/>
        </c:title>
        <c:numFmt formatCode="0.00" sourceLinked="1"/>
        <c:majorTickMark val="none"/>
        <c:minorTickMark val="none"/>
        <c:tickLblPos val="nextTo"/>
        <c:crossAx val="105127296"/>
        <c:crosses val="autoZero"/>
        <c:crossBetween val="between"/>
      </c:valAx>
    </c:plotArea>
    <c:plotVisOnly val="1"/>
    <c:dispBlanksAs val="gap"/>
    <c:showDLblsOverMax val="0"/>
  </c:chart>
  <c:printSettings>
    <c:headerFooter/>
    <c:pageMargins b="0.78740157499999996" l="0.7" r="0.7" t="0.78740157499999996"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Carbon-Footprint</a:t>
            </a:r>
          </a:p>
          <a:p>
            <a:pPr>
              <a:defRPr/>
            </a:pPr>
            <a:r>
              <a:rPr lang="de-DE"/>
              <a:t>Vergleich </a:t>
            </a:r>
          </a:p>
        </c:rich>
      </c:tx>
      <c:overlay val="0"/>
    </c:title>
    <c:autoTitleDeleted val="0"/>
    <c:plotArea>
      <c:layout/>
      <c:barChart>
        <c:barDir val="col"/>
        <c:grouping val="clustered"/>
        <c:varyColors val="0"/>
        <c:ser>
          <c:idx val="0"/>
          <c:order val="0"/>
          <c:spPr>
            <a:solidFill>
              <a:srgbClr val="C00000"/>
            </a:solidFill>
          </c:spPr>
          <c:invertIfNegative val="0"/>
          <c:dPt>
            <c:idx val="0"/>
            <c:invertIfNegative val="0"/>
            <c:bubble3D val="0"/>
            <c:spPr>
              <a:solidFill>
                <a:srgbClr val="92D050"/>
              </a:solidFill>
            </c:spPr>
          </c:dPt>
          <c:val>
            <c:numRef>
              <c:f>('Zamna´s Ökobilanz-Tool'!$AG$5,'Zamna´s Ökobilanz-Tool'!$AG$14)</c:f>
              <c:numCache>
                <c:formatCode>0.0</c:formatCode>
                <c:ptCount val="2"/>
                <c:pt idx="0">
                  <c:v>1053827.84963469</c:v>
                </c:pt>
                <c:pt idx="1">
                  <c:v>6851692.3252631575</c:v>
                </c:pt>
              </c:numCache>
            </c:numRef>
          </c:val>
        </c:ser>
        <c:dLbls>
          <c:showLegendKey val="0"/>
          <c:showVal val="1"/>
          <c:showCatName val="0"/>
          <c:showSerName val="0"/>
          <c:showPercent val="0"/>
          <c:showBubbleSize val="0"/>
        </c:dLbls>
        <c:gapWidth val="75"/>
        <c:axId val="105454976"/>
        <c:axId val="105649664"/>
      </c:barChart>
      <c:catAx>
        <c:axId val="105454976"/>
        <c:scaling>
          <c:orientation val="minMax"/>
        </c:scaling>
        <c:delete val="1"/>
        <c:axPos val="b"/>
        <c:majorTickMark val="none"/>
        <c:minorTickMark val="none"/>
        <c:tickLblPos val="nextTo"/>
        <c:crossAx val="105649664"/>
        <c:crosses val="autoZero"/>
        <c:auto val="1"/>
        <c:lblAlgn val="ctr"/>
        <c:lblOffset val="100"/>
        <c:noMultiLvlLbl val="0"/>
      </c:catAx>
      <c:valAx>
        <c:axId val="105649664"/>
        <c:scaling>
          <c:orientation val="minMax"/>
        </c:scaling>
        <c:delete val="0"/>
        <c:axPos val="l"/>
        <c:title>
          <c:tx>
            <c:rich>
              <a:bodyPr rot="0" vert="horz"/>
              <a:lstStyle/>
              <a:p>
                <a:pPr>
                  <a:defRPr/>
                </a:pPr>
                <a:r>
                  <a:rPr lang="de-DE"/>
                  <a:t>gCO2-Äq.</a:t>
                </a:r>
              </a:p>
              <a:p>
                <a:pPr>
                  <a:defRPr/>
                </a:pPr>
                <a:r>
                  <a:rPr lang="de-DE"/>
                  <a:t>Total</a:t>
                </a:r>
              </a:p>
            </c:rich>
          </c:tx>
          <c:overlay val="0"/>
        </c:title>
        <c:numFmt formatCode="0" sourceLinked="0"/>
        <c:majorTickMark val="none"/>
        <c:minorTickMark val="none"/>
        <c:tickLblPos val="nextTo"/>
        <c:crossAx val="105454976"/>
        <c:crosses val="autoZero"/>
        <c:crossBetween val="between"/>
      </c:valAx>
    </c:plotArea>
    <c:plotVisOnly val="1"/>
    <c:dispBlanksAs val="gap"/>
    <c:showDLblsOverMax val="0"/>
  </c:chart>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stacked"/>
        <c:varyColors val="0"/>
        <c:ser>
          <c:idx val="0"/>
          <c:order val="0"/>
          <c:spPr>
            <a:solidFill>
              <a:schemeClr val="accent2"/>
            </a:solidFill>
          </c:spPr>
          <c:invertIfNegative val="0"/>
          <c:dPt>
            <c:idx val="0"/>
            <c:invertIfNegative val="0"/>
            <c:bubble3D val="0"/>
            <c:spPr>
              <a:solidFill>
                <a:srgbClr val="92D050"/>
              </a:solidFill>
            </c:spPr>
          </c:dPt>
          <c:dPt>
            <c:idx val="1"/>
            <c:invertIfNegative val="0"/>
            <c:bubble3D val="0"/>
            <c:spPr>
              <a:solidFill>
                <a:srgbClr val="C00000"/>
              </a:solidFill>
            </c:spPr>
          </c:dPt>
          <c:dLbls>
            <c:dLbl>
              <c:idx val="0"/>
              <c:layout>
                <c:manualLayout>
                  <c:x val="0"/>
                  <c:y val="-5.4671212951487884E-3"/>
                </c:manualLayout>
              </c:layout>
              <c:showLegendKey val="0"/>
              <c:showVal val="1"/>
              <c:showCatName val="0"/>
              <c:showSerName val="0"/>
              <c:showPercent val="0"/>
              <c:showBubbleSize val="0"/>
            </c:dLbl>
            <c:txPr>
              <a:bodyPr/>
              <a:lstStyle/>
              <a:p>
                <a:pPr>
                  <a:defRPr b="1" i="0" baseline="0">
                    <a:solidFill>
                      <a:schemeClr val="bg1"/>
                    </a:solidFill>
                    <a:latin typeface="Myriad Pro Cond" pitchFamily="34" charset="0"/>
                  </a:defRPr>
                </a:pPr>
                <a:endParaRPr lang="de-DE"/>
              </a:p>
            </c:txPr>
            <c:showLegendKey val="0"/>
            <c:showVal val="1"/>
            <c:showCatName val="0"/>
            <c:showSerName val="0"/>
            <c:showPercent val="0"/>
            <c:showBubbleSize val="0"/>
            <c:showLeaderLines val="0"/>
          </c:dLbls>
          <c:val>
            <c:numRef>
              <c:f>'Zamna´s Ökobilanz-Tool'!$AB$56:$AC$56</c:f>
              <c:numCache>
                <c:formatCode>0.00</c:formatCode>
                <c:ptCount val="2"/>
                <c:pt idx="0">
                  <c:v>134701.84963469001</c:v>
                </c:pt>
                <c:pt idx="1">
                  <c:v>6075189.3252631575</c:v>
                </c:pt>
              </c:numCache>
            </c:numRef>
          </c:val>
        </c:ser>
        <c:ser>
          <c:idx val="1"/>
          <c:order val="1"/>
          <c:spPr>
            <a:solidFill>
              <a:schemeClr val="accent3"/>
            </a:solidFill>
          </c:spPr>
          <c:invertIfNegative val="0"/>
          <c:dPt>
            <c:idx val="1"/>
            <c:invertIfNegative val="0"/>
            <c:bubble3D val="0"/>
            <c:spPr>
              <a:solidFill>
                <a:schemeClr val="accent2"/>
              </a:solidFill>
            </c:spPr>
          </c:dPt>
          <c:dLbls>
            <c:dLbl>
              <c:idx val="0"/>
              <c:layout>
                <c:manualLayout>
                  <c:x val="1.3830472385773911E-2"/>
                  <c:y val="-3.2801436375759822E-2"/>
                </c:manualLayout>
              </c:layout>
              <c:showLegendKey val="0"/>
              <c:showVal val="1"/>
              <c:showCatName val="0"/>
              <c:showSerName val="0"/>
              <c:showPercent val="0"/>
              <c:showBubbleSize val="0"/>
            </c:dLbl>
            <c:txPr>
              <a:bodyPr/>
              <a:lstStyle/>
              <a:p>
                <a:pPr>
                  <a:defRPr b="1" i="0" baseline="0">
                    <a:solidFill>
                      <a:schemeClr val="bg1"/>
                    </a:solidFill>
                    <a:latin typeface="Myriad Pro Light" pitchFamily="34" charset="0"/>
                  </a:defRPr>
                </a:pPr>
                <a:endParaRPr lang="de-DE"/>
              </a:p>
            </c:txPr>
            <c:showLegendKey val="0"/>
            <c:showVal val="1"/>
            <c:showCatName val="0"/>
            <c:showSerName val="0"/>
            <c:showPercent val="0"/>
            <c:showBubbleSize val="0"/>
            <c:showLeaderLines val="0"/>
          </c:dLbls>
          <c:val>
            <c:numRef>
              <c:f>'Zamna´s Ökobilanz-Tool'!$AB$57:$AC$57</c:f>
              <c:numCache>
                <c:formatCode>0.00</c:formatCode>
                <c:ptCount val="2"/>
                <c:pt idx="0">
                  <c:v>919126</c:v>
                </c:pt>
                <c:pt idx="1">
                  <c:v>776503</c:v>
                </c:pt>
              </c:numCache>
            </c:numRef>
          </c:val>
        </c:ser>
        <c:dLbls>
          <c:showLegendKey val="0"/>
          <c:showVal val="1"/>
          <c:showCatName val="0"/>
          <c:showSerName val="0"/>
          <c:showPercent val="0"/>
          <c:showBubbleSize val="0"/>
        </c:dLbls>
        <c:gapWidth val="75"/>
        <c:shape val="box"/>
        <c:axId val="106034304"/>
        <c:axId val="106036608"/>
        <c:axId val="0"/>
      </c:bar3DChart>
      <c:catAx>
        <c:axId val="106034304"/>
        <c:scaling>
          <c:orientation val="minMax"/>
        </c:scaling>
        <c:delete val="1"/>
        <c:axPos val="b"/>
        <c:majorTickMark val="none"/>
        <c:minorTickMark val="none"/>
        <c:tickLblPos val="nextTo"/>
        <c:crossAx val="106036608"/>
        <c:crosses val="autoZero"/>
        <c:auto val="1"/>
        <c:lblAlgn val="ctr"/>
        <c:lblOffset val="100"/>
        <c:noMultiLvlLbl val="0"/>
      </c:catAx>
      <c:valAx>
        <c:axId val="106036608"/>
        <c:scaling>
          <c:orientation val="minMax"/>
        </c:scaling>
        <c:delete val="0"/>
        <c:axPos val="l"/>
        <c:title>
          <c:tx>
            <c:rich>
              <a:bodyPr rot="0" vert="horz"/>
              <a:lstStyle/>
              <a:p>
                <a:pPr>
                  <a:defRPr/>
                </a:pPr>
                <a:r>
                  <a:rPr lang="de-DE"/>
                  <a:t>gCO2-Äq.</a:t>
                </a:r>
              </a:p>
            </c:rich>
          </c:tx>
          <c:overlay val="0"/>
        </c:title>
        <c:numFmt formatCode="0.00" sourceLinked="1"/>
        <c:majorTickMark val="none"/>
        <c:minorTickMark val="none"/>
        <c:tickLblPos val="nextTo"/>
        <c:crossAx val="106034304"/>
        <c:crosses val="autoZero"/>
        <c:crossBetween val="between"/>
      </c:valAx>
    </c:plotArea>
    <c:plotVisOnly val="1"/>
    <c:dispBlanksAs val="gap"/>
    <c:showDLblsOverMax val="0"/>
  </c:chart>
  <c:printSettings>
    <c:headerFooter/>
    <c:pageMargins b="0.78740157499999996" l="0.7" r="0.7" t="0.78740157499999996"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18</xdr:col>
      <xdr:colOff>705827</xdr:colOff>
      <xdr:row>24</xdr:row>
      <xdr:rowOff>38831</xdr:rowOff>
    </xdr:from>
    <xdr:to>
      <xdr:col>22</xdr:col>
      <xdr:colOff>1001346</xdr:colOff>
      <xdr:row>51</xdr:row>
      <xdr:rowOff>85481</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31</xdr:col>
      <xdr:colOff>76678</xdr:colOff>
      <xdr:row>23</xdr:row>
      <xdr:rowOff>124388</xdr:rowOff>
    </xdr:from>
    <xdr:to>
      <xdr:col>34</xdr:col>
      <xdr:colOff>27831</xdr:colOff>
      <xdr:row>51</xdr:row>
      <xdr:rowOff>38907</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75937</xdr:colOff>
      <xdr:row>22</xdr:row>
      <xdr:rowOff>66453</xdr:rowOff>
    </xdr:from>
    <xdr:to>
      <xdr:col>29</xdr:col>
      <xdr:colOff>996802</xdr:colOff>
      <xdr:row>51</xdr:row>
      <xdr:rowOff>93536</xdr:rowOff>
    </xdr:to>
    <xdr:graphicFrame macro="">
      <xdr:nvGraphicFramePr>
        <xdr:cNvPr id="9" name="Diagramm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0.36924</cdr:x>
      <cdr:y>0.77391</cdr:y>
    </cdr:from>
    <cdr:to>
      <cdr:x>0.55323</cdr:x>
      <cdr:y>0.90137</cdr:y>
    </cdr:to>
    <cdr:sp macro="" textlink="">
      <cdr:nvSpPr>
        <cdr:cNvPr id="2" name="Legende mit Pfeil nach unten 1"/>
        <cdr:cNvSpPr/>
      </cdr:nvSpPr>
      <cdr:spPr>
        <a:xfrm xmlns:a="http://schemas.openxmlformats.org/drawingml/2006/main">
          <a:off x="1778215" y="4084168"/>
          <a:ext cx="886046" cy="672664"/>
        </a:xfrm>
        <a:prstGeom xmlns:a="http://schemas.openxmlformats.org/drawingml/2006/main" prst="downArrowCallout">
          <a:avLst/>
        </a:prstGeom>
        <a:ln xmlns:a="http://schemas.openxmlformats.org/drawingml/2006/main">
          <a:solidFill>
            <a:srgbClr val="92D050"/>
          </a:solidFill>
        </a:ln>
      </cdr:spPr>
      <cdr:style>
        <a:lnRef xmlns:a="http://schemas.openxmlformats.org/drawingml/2006/main" idx="2">
          <a:schemeClr val="accent3"/>
        </a:lnRef>
        <a:fillRef xmlns:a="http://schemas.openxmlformats.org/drawingml/2006/main" idx="1">
          <a:schemeClr val="lt1"/>
        </a:fillRef>
        <a:effectRef xmlns:a="http://schemas.openxmlformats.org/drawingml/2006/main" idx="0">
          <a:schemeClr val="accent3"/>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0.37271</cdr:x>
      <cdr:y>0.77567</cdr:y>
    </cdr:from>
    <cdr:to>
      <cdr:x>0.5429</cdr:x>
      <cdr:y>0.85561</cdr:y>
    </cdr:to>
    <cdr:sp macro="" textlink="">
      <cdr:nvSpPr>
        <cdr:cNvPr id="3" name="Textfeld 2"/>
        <cdr:cNvSpPr txBox="1"/>
      </cdr:nvSpPr>
      <cdr:spPr>
        <a:xfrm xmlns:a="http://schemas.openxmlformats.org/drawingml/2006/main">
          <a:off x="1794937" y="4093488"/>
          <a:ext cx="819593" cy="421840"/>
        </a:xfrm>
        <a:prstGeom xmlns:a="http://schemas.openxmlformats.org/drawingml/2006/main" prst="rect">
          <a:avLst/>
        </a:prstGeom>
        <a:noFill xmlns:a="http://schemas.openxmlformats.org/drawingml/2006/main"/>
        <a:ln xmlns:a="http://schemas.openxmlformats.org/drawingml/2006/main">
          <a:noFill/>
          <a:prstDash val="sysDot"/>
        </a:ln>
      </cdr:spPr>
      <cdr:style>
        <a:lnRef xmlns:a="http://schemas.openxmlformats.org/drawingml/2006/main" idx="2">
          <a:schemeClr val="accent3"/>
        </a:lnRef>
        <a:fillRef xmlns:a="http://schemas.openxmlformats.org/drawingml/2006/main" idx="1">
          <a:schemeClr val="lt1"/>
        </a:fillRef>
        <a:effectRef xmlns:a="http://schemas.openxmlformats.org/drawingml/2006/main" idx="0">
          <a:schemeClr val="accent3"/>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de-DE" sz="1100" b="1"/>
            <a:t>E-Quartier</a:t>
          </a:r>
        </a:p>
        <a:p xmlns:a="http://schemas.openxmlformats.org/drawingml/2006/main">
          <a:pPr algn="ctr"/>
          <a:r>
            <a:rPr lang="de-DE" sz="1100" b="1"/>
            <a:t>Person</a:t>
          </a:r>
        </a:p>
      </cdr:txBody>
    </cdr:sp>
  </cdr:relSizeAnchor>
  <cdr:relSizeAnchor xmlns:cdr="http://schemas.openxmlformats.org/drawingml/2006/chartDrawing">
    <cdr:from>
      <cdr:x>0.74528</cdr:x>
      <cdr:y>0.74759</cdr:y>
    </cdr:from>
    <cdr:to>
      <cdr:x>0.89477</cdr:x>
      <cdr:y>0.88089</cdr:y>
    </cdr:to>
    <cdr:sp macro="" textlink="">
      <cdr:nvSpPr>
        <cdr:cNvPr id="5" name="Textfeld 1"/>
        <cdr:cNvSpPr txBox="1"/>
      </cdr:nvSpPr>
      <cdr:spPr>
        <a:xfrm xmlns:a="http://schemas.openxmlformats.org/drawingml/2006/main">
          <a:off x="3589182" y="3945275"/>
          <a:ext cx="719913" cy="703493"/>
        </a:xfrm>
        <a:prstGeom xmlns:a="http://schemas.openxmlformats.org/drawingml/2006/main" prst="rect">
          <a:avLst/>
        </a:prstGeom>
        <a:ln xmlns:a="http://schemas.openxmlformats.org/drawingml/2006/main" w="57150">
          <a:noFill/>
          <a:prstDash val="lgDash"/>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1100" b="1">
              <a:solidFill>
                <a:schemeClr val="accent2">
                  <a:lumMod val="50000"/>
                </a:schemeClr>
              </a:solidFill>
            </a:rPr>
            <a:t>Benziner Auto-esitzer</a:t>
          </a:r>
        </a:p>
      </cdr:txBody>
    </cdr:sp>
  </cdr:relSizeAnchor>
  <cdr:relSizeAnchor xmlns:cdr="http://schemas.openxmlformats.org/drawingml/2006/chartDrawing">
    <cdr:from>
      <cdr:x>0.72189</cdr:x>
      <cdr:y>0.69487</cdr:y>
    </cdr:from>
    <cdr:to>
      <cdr:x>0.87138</cdr:x>
      <cdr:y>0.86986</cdr:y>
    </cdr:to>
    <cdr:sp macro="" textlink="">
      <cdr:nvSpPr>
        <cdr:cNvPr id="6" name="Legende mit Pfeil nach oben 5"/>
        <cdr:cNvSpPr/>
      </cdr:nvSpPr>
      <cdr:spPr>
        <a:xfrm xmlns:a="http://schemas.openxmlformats.org/drawingml/2006/main">
          <a:off x="3476533" y="3667071"/>
          <a:ext cx="719913" cy="923488"/>
        </a:xfrm>
        <a:prstGeom xmlns:a="http://schemas.openxmlformats.org/drawingml/2006/main" prst="upArrowCallout">
          <a:avLst/>
        </a:prstGeom>
      </cdr:spPr>
      <cdr:style>
        <a:lnRef xmlns:a="http://schemas.openxmlformats.org/drawingml/2006/main" idx="2">
          <a:schemeClr val="accent2"/>
        </a:lnRef>
        <a:fillRef xmlns:a="http://schemas.openxmlformats.org/drawingml/2006/main" idx="1">
          <a:schemeClr val="lt1"/>
        </a:fillRef>
        <a:effectRef xmlns:a="http://schemas.openxmlformats.org/drawingml/2006/main" idx="0">
          <a:schemeClr val="accent2"/>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0.71847</cdr:x>
      <cdr:y>0.75065</cdr:y>
    </cdr:from>
    <cdr:to>
      <cdr:x>0.86795</cdr:x>
      <cdr:y>0.88395</cdr:y>
    </cdr:to>
    <cdr:sp macro="" textlink="">
      <cdr:nvSpPr>
        <cdr:cNvPr id="7" name="Textfeld 1"/>
        <cdr:cNvSpPr txBox="1"/>
      </cdr:nvSpPr>
      <cdr:spPr>
        <a:xfrm xmlns:a="http://schemas.openxmlformats.org/drawingml/2006/main">
          <a:off x="3460030" y="3961419"/>
          <a:ext cx="719913" cy="703493"/>
        </a:xfrm>
        <a:prstGeom xmlns:a="http://schemas.openxmlformats.org/drawingml/2006/main" prst="rect">
          <a:avLst/>
        </a:prstGeom>
        <a:ln xmlns:a="http://schemas.openxmlformats.org/drawingml/2006/main" w="57150">
          <a:noFill/>
          <a:prstDash val="lgDash"/>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1100" b="1">
              <a:solidFill>
                <a:schemeClr val="accent2">
                  <a:lumMod val="50000"/>
                </a:schemeClr>
              </a:solidFill>
            </a:rPr>
            <a:t>Benziner Auto-Besitzer</a:t>
          </a:r>
        </a:p>
      </cdr:txBody>
    </cdr:sp>
  </cdr:relSizeAnchor>
</c:userShapes>
</file>

<file path=xl/drawings/drawing3.xml><?xml version="1.0" encoding="utf-8"?>
<c:userShapes xmlns:c="http://schemas.openxmlformats.org/drawingml/2006/chart">
  <cdr:relSizeAnchor xmlns:cdr="http://schemas.openxmlformats.org/drawingml/2006/chartDrawing">
    <cdr:from>
      <cdr:x>0.33618</cdr:x>
      <cdr:y>0.68499</cdr:y>
    </cdr:from>
    <cdr:to>
      <cdr:x>0.52416</cdr:x>
      <cdr:y>0.81098</cdr:y>
    </cdr:to>
    <cdr:sp macro="" textlink="">
      <cdr:nvSpPr>
        <cdr:cNvPr id="3" name="Legende mit Pfeil nach unten 2"/>
        <cdr:cNvSpPr/>
      </cdr:nvSpPr>
      <cdr:spPr>
        <a:xfrm xmlns:a="http://schemas.openxmlformats.org/drawingml/2006/main">
          <a:off x="1584659" y="3552705"/>
          <a:ext cx="886046" cy="653459"/>
        </a:xfrm>
        <a:prstGeom xmlns:a="http://schemas.openxmlformats.org/drawingml/2006/main" prst="downArrowCallout">
          <a:avLst/>
        </a:prstGeom>
        <a:ln xmlns:a="http://schemas.openxmlformats.org/drawingml/2006/main">
          <a:solidFill>
            <a:srgbClr val="92D050"/>
          </a:solidFill>
        </a:ln>
      </cdr:spPr>
      <cdr:style>
        <a:lnRef xmlns:a="http://schemas.openxmlformats.org/drawingml/2006/main" idx="2">
          <a:schemeClr val="accent3"/>
        </a:lnRef>
        <a:fillRef xmlns:a="http://schemas.openxmlformats.org/drawingml/2006/main" idx="1">
          <a:schemeClr val="lt1"/>
        </a:fillRef>
        <a:effectRef xmlns:a="http://schemas.openxmlformats.org/drawingml/2006/main" idx="0">
          <a:schemeClr val="accent3"/>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endParaRPr lang="de-DE"/>
        </a:p>
      </cdr:txBody>
    </cdr:sp>
  </cdr:relSizeAnchor>
  <cdr:relSizeAnchor xmlns:cdr="http://schemas.openxmlformats.org/drawingml/2006/chartDrawing">
    <cdr:from>
      <cdr:x>0.33973</cdr:x>
      <cdr:y>0.68674</cdr:y>
    </cdr:from>
    <cdr:to>
      <cdr:x>0.51361</cdr:x>
      <cdr:y>0.76575</cdr:y>
    </cdr:to>
    <cdr:sp macro="" textlink="">
      <cdr:nvSpPr>
        <cdr:cNvPr id="2" name="Textfeld 1"/>
        <cdr:cNvSpPr txBox="1"/>
      </cdr:nvSpPr>
      <cdr:spPr>
        <a:xfrm xmlns:a="http://schemas.openxmlformats.org/drawingml/2006/main">
          <a:off x="1601381" y="3561759"/>
          <a:ext cx="819593" cy="409796"/>
        </a:xfrm>
        <a:prstGeom xmlns:a="http://schemas.openxmlformats.org/drawingml/2006/main" prst="rect">
          <a:avLst/>
        </a:prstGeom>
        <a:noFill xmlns:a="http://schemas.openxmlformats.org/drawingml/2006/main"/>
        <a:ln xmlns:a="http://schemas.openxmlformats.org/drawingml/2006/main">
          <a:noFill/>
          <a:prstDash val="sysDot"/>
        </a:ln>
      </cdr:spPr>
      <cdr:style>
        <a:lnRef xmlns:a="http://schemas.openxmlformats.org/drawingml/2006/main" idx="2">
          <a:schemeClr val="accent3"/>
        </a:lnRef>
        <a:fillRef xmlns:a="http://schemas.openxmlformats.org/drawingml/2006/main" idx="1">
          <a:schemeClr val="lt1"/>
        </a:fillRef>
        <a:effectRef xmlns:a="http://schemas.openxmlformats.org/drawingml/2006/main" idx="0">
          <a:schemeClr val="accent3"/>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de-DE" sz="1100" b="1"/>
            <a:t>E-Quartier</a:t>
          </a:r>
        </a:p>
        <a:p xmlns:a="http://schemas.openxmlformats.org/drawingml/2006/main">
          <a:pPr algn="ctr"/>
          <a:r>
            <a:rPr lang="de-DE" sz="1100" b="1"/>
            <a:t>Person</a:t>
          </a:r>
        </a:p>
      </cdr:txBody>
    </cdr:sp>
  </cdr:relSizeAnchor>
  <cdr:relSizeAnchor xmlns:cdr="http://schemas.openxmlformats.org/drawingml/2006/chartDrawing">
    <cdr:from>
      <cdr:x>0.72388</cdr:x>
      <cdr:y>0.60384</cdr:y>
    </cdr:from>
    <cdr:to>
      <cdr:x>0.87661</cdr:x>
      <cdr:y>0.77682</cdr:y>
    </cdr:to>
    <cdr:sp macro="" textlink="">
      <cdr:nvSpPr>
        <cdr:cNvPr id="6" name="Legende mit Pfeil nach oben 5"/>
        <cdr:cNvSpPr/>
      </cdr:nvSpPr>
      <cdr:spPr>
        <a:xfrm xmlns:a="http://schemas.openxmlformats.org/drawingml/2006/main">
          <a:off x="3412129" y="3131833"/>
          <a:ext cx="719913" cy="897122"/>
        </a:xfrm>
        <a:prstGeom xmlns:a="http://schemas.openxmlformats.org/drawingml/2006/main" prst="upArrowCallout">
          <a:avLst/>
        </a:prstGeom>
      </cdr:spPr>
      <cdr:style>
        <a:lnRef xmlns:a="http://schemas.openxmlformats.org/drawingml/2006/main" idx="2">
          <a:schemeClr val="accent2"/>
        </a:lnRef>
        <a:fillRef xmlns:a="http://schemas.openxmlformats.org/drawingml/2006/main" idx="1">
          <a:schemeClr val="lt1"/>
        </a:fillRef>
        <a:effectRef xmlns:a="http://schemas.openxmlformats.org/drawingml/2006/main" idx="0">
          <a:schemeClr val="accent2"/>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endParaRPr lang="de-DE"/>
        </a:p>
      </cdr:txBody>
    </cdr:sp>
  </cdr:relSizeAnchor>
  <cdr:relSizeAnchor xmlns:cdr="http://schemas.openxmlformats.org/drawingml/2006/chartDrawing">
    <cdr:from>
      <cdr:x>0.72038</cdr:x>
      <cdr:y>0.65898</cdr:y>
    </cdr:from>
    <cdr:to>
      <cdr:x>0.87311</cdr:x>
      <cdr:y>0.79074</cdr:y>
    </cdr:to>
    <cdr:sp macro="" textlink="">
      <cdr:nvSpPr>
        <cdr:cNvPr id="5" name="Textfeld 1"/>
        <cdr:cNvSpPr txBox="1"/>
      </cdr:nvSpPr>
      <cdr:spPr>
        <a:xfrm xmlns:a="http://schemas.openxmlformats.org/drawingml/2006/main">
          <a:off x="3395626" y="3417777"/>
          <a:ext cx="719913" cy="683408"/>
        </a:xfrm>
        <a:prstGeom xmlns:a="http://schemas.openxmlformats.org/drawingml/2006/main" prst="rect">
          <a:avLst/>
        </a:prstGeom>
        <a:ln xmlns:a="http://schemas.openxmlformats.org/drawingml/2006/main" w="57150">
          <a:noFill/>
          <a:prstDash val="lgDash"/>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1100" b="1">
              <a:solidFill>
                <a:schemeClr val="accent2">
                  <a:lumMod val="50000"/>
                </a:schemeClr>
              </a:solidFill>
            </a:rPr>
            <a:t>Benziner Auto-Besitzer</a:t>
          </a:r>
        </a:p>
      </cdr:txBody>
    </cdr:sp>
  </cdr:relSizeAnchor>
</c:userShapes>
</file>

<file path=xl/drawings/drawing4.xml><?xml version="1.0" encoding="utf-8"?>
<c:userShapes xmlns:c="http://schemas.openxmlformats.org/drawingml/2006/chart">
  <cdr:relSizeAnchor xmlns:cdr="http://schemas.openxmlformats.org/drawingml/2006/chartDrawing">
    <cdr:from>
      <cdr:x>0.8525</cdr:x>
      <cdr:y>0.1146</cdr:y>
    </cdr:from>
    <cdr:to>
      <cdr:x>0.99795</cdr:x>
      <cdr:y>0.23914</cdr:y>
    </cdr:to>
    <cdr:sp macro="" textlink="">
      <cdr:nvSpPr>
        <cdr:cNvPr id="2" name="Textfeld 1"/>
        <cdr:cNvSpPr txBox="1"/>
      </cdr:nvSpPr>
      <cdr:spPr>
        <a:xfrm xmlns:a="http://schemas.openxmlformats.org/drawingml/2006/main">
          <a:off x="4609035" y="601282"/>
          <a:ext cx="786366" cy="65345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1100" b="1">
              <a:solidFill>
                <a:schemeClr val="tx1">
                  <a:lumMod val="50000"/>
                  <a:lumOff val="50000"/>
                </a:schemeClr>
              </a:solidFill>
            </a:rPr>
            <a:t>Produktion,</a:t>
          </a:r>
        </a:p>
        <a:p xmlns:a="http://schemas.openxmlformats.org/drawingml/2006/main">
          <a:r>
            <a:rPr lang="de-DE" sz="1100" b="1">
              <a:solidFill>
                <a:schemeClr val="tx1">
                  <a:lumMod val="50000"/>
                  <a:lumOff val="50000"/>
                </a:schemeClr>
              </a:solidFill>
            </a:rPr>
            <a:t>Wartung &amp; </a:t>
          </a:r>
        </a:p>
        <a:p xmlns:a="http://schemas.openxmlformats.org/drawingml/2006/main">
          <a:r>
            <a:rPr lang="de-DE" sz="1100" b="1">
              <a:solidFill>
                <a:schemeClr val="tx1">
                  <a:lumMod val="50000"/>
                  <a:lumOff val="50000"/>
                </a:schemeClr>
              </a:solidFill>
            </a:rPr>
            <a:t>Entsorgung</a:t>
          </a:r>
        </a:p>
      </cdr:txBody>
    </cdr:sp>
  </cdr:relSizeAnchor>
  <cdr:relSizeAnchor xmlns:cdr="http://schemas.openxmlformats.org/drawingml/2006/chartDrawing">
    <cdr:from>
      <cdr:x>0.85045</cdr:x>
      <cdr:y>0.76897</cdr:y>
    </cdr:from>
    <cdr:to>
      <cdr:x>0.97337</cdr:x>
      <cdr:y>0.8323</cdr:y>
    </cdr:to>
    <cdr:sp macro="" textlink="">
      <cdr:nvSpPr>
        <cdr:cNvPr id="3" name="Textfeld 2"/>
        <cdr:cNvSpPr txBox="1"/>
      </cdr:nvSpPr>
      <cdr:spPr>
        <a:xfrm xmlns:a="http://schemas.openxmlformats.org/drawingml/2006/main">
          <a:off x="4597958" y="4034710"/>
          <a:ext cx="664535" cy="33226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de-DE" sz="1100" b="1">
              <a:solidFill>
                <a:schemeClr val="tx1">
                  <a:lumMod val="75000"/>
                  <a:lumOff val="25000"/>
                </a:schemeClr>
              </a:solidFill>
            </a:rPr>
            <a:t>Betrieb</a:t>
          </a:r>
        </a:p>
      </cdr:txBody>
    </cdr:sp>
  </cdr:relSizeAnchor>
  <cdr:relSizeAnchor xmlns:cdr="http://schemas.openxmlformats.org/drawingml/2006/chartDrawing">
    <cdr:from>
      <cdr:x>0.40682</cdr:x>
      <cdr:y>0.69349</cdr:y>
    </cdr:from>
    <cdr:to>
      <cdr:x>0.57071</cdr:x>
      <cdr:y>0.81258</cdr:y>
    </cdr:to>
    <cdr:sp macro="" textlink="">
      <cdr:nvSpPr>
        <cdr:cNvPr id="7" name="Legende mit Pfeil nach unten 6"/>
        <cdr:cNvSpPr/>
      </cdr:nvSpPr>
      <cdr:spPr>
        <a:xfrm xmlns:a="http://schemas.openxmlformats.org/drawingml/2006/main">
          <a:off x="2199463" y="3805422"/>
          <a:ext cx="886046" cy="653459"/>
        </a:xfrm>
        <a:prstGeom xmlns:a="http://schemas.openxmlformats.org/drawingml/2006/main" prst="downArrowCallout">
          <a:avLst/>
        </a:prstGeom>
        <a:ln xmlns:a="http://schemas.openxmlformats.org/drawingml/2006/main"/>
      </cdr:spPr>
      <cdr:style>
        <a:lnRef xmlns:a="http://schemas.openxmlformats.org/drawingml/2006/main" idx="0">
          <a:schemeClr val="accent3"/>
        </a:lnRef>
        <a:fillRef xmlns:a="http://schemas.openxmlformats.org/drawingml/2006/main" idx="3">
          <a:schemeClr val="accent3"/>
        </a:fillRef>
        <a:effectRef xmlns:a="http://schemas.openxmlformats.org/drawingml/2006/main" idx="3">
          <a:schemeClr val="accent3"/>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0.41206</cdr:x>
      <cdr:y>0.67212</cdr:y>
    </cdr:from>
    <cdr:to>
      <cdr:x>0.56365</cdr:x>
      <cdr:y>0.79323</cdr:y>
    </cdr:to>
    <cdr:sp macro="" textlink="">
      <cdr:nvSpPr>
        <cdr:cNvPr id="4" name="Textfeld 3"/>
        <cdr:cNvSpPr txBox="1"/>
      </cdr:nvSpPr>
      <cdr:spPr>
        <a:xfrm xmlns:a="http://schemas.openxmlformats.org/drawingml/2006/main">
          <a:off x="2227785" y="3688169"/>
          <a:ext cx="819593" cy="664535"/>
        </a:xfrm>
        <a:prstGeom xmlns:a="http://schemas.openxmlformats.org/drawingml/2006/main" prst="rect">
          <a:avLst/>
        </a:prstGeom>
        <a:noFill xmlns:a="http://schemas.openxmlformats.org/drawingml/2006/main"/>
        <a:ln xmlns:a="http://schemas.openxmlformats.org/drawingml/2006/main" w="57150">
          <a:noFill/>
          <a:prstDash val="sysDot"/>
        </a:ln>
      </cdr:spPr>
      <cdr:style>
        <a:lnRef xmlns:a="http://schemas.openxmlformats.org/drawingml/2006/main" idx="2">
          <a:schemeClr val="accent3"/>
        </a:lnRef>
        <a:fillRef xmlns:a="http://schemas.openxmlformats.org/drawingml/2006/main" idx="1">
          <a:schemeClr val="lt1"/>
        </a:fillRef>
        <a:effectRef xmlns:a="http://schemas.openxmlformats.org/drawingml/2006/main" idx="0">
          <a:schemeClr val="accent3"/>
        </a:effectRef>
        <a:fontRef xmlns:a="http://schemas.openxmlformats.org/drawingml/2006/main" idx="minor">
          <a:schemeClr val="dk1"/>
        </a:fontRef>
      </cdr:style>
      <cdr:txBody>
        <a:bodyPr xmlns:a="http://schemas.openxmlformats.org/drawingml/2006/main" vertOverflow="clip" wrap="square" rtlCol="0" anchor="ctr"/>
        <a:lstStyle xmlns:a="http://schemas.openxmlformats.org/drawingml/2006/main"/>
        <a:p xmlns:a="http://schemas.openxmlformats.org/drawingml/2006/main">
          <a:pPr algn="ctr"/>
          <a:r>
            <a:rPr lang="de-DE" sz="1100" b="1"/>
            <a:t>e-Quartier</a:t>
          </a:r>
        </a:p>
        <a:p xmlns:a="http://schemas.openxmlformats.org/drawingml/2006/main">
          <a:pPr algn="ctr"/>
          <a:r>
            <a:rPr lang="de-DE" sz="1100" b="1"/>
            <a:t>Person</a:t>
          </a:r>
        </a:p>
      </cdr:txBody>
    </cdr:sp>
  </cdr:relSizeAnchor>
  <cdr:relSizeAnchor xmlns:cdr="http://schemas.openxmlformats.org/drawingml/2006/chartDrawing">
    <cdr:from>
      <cdr:x>0.66699</cdr:x>
      <cdr:y>0.6138</cdr:y>
    </cdr:from>
    <cdr:to>
      <cdr:x>0.80015</cdr:x>
      <cdr:y>0.77729</cdr:y>
    </cdr:to>
    <cdr:sp macro="" textlink="">
      <cdr:nvSpPr>
        <cdr:cNvPr id="8" name="Legende mit Pfeil nach oben 7"/>
        <cdr:cNvSpPr/>
      </cdr:nvSpPr>
      <cdr:spPr>
        <a:xfrm xmlns:a="http://schemas.openxmlformats.org/drawingml/2006/main">
          <a:off x="3607689" y="3465062"/>
          <a:ext cx="720238" cy="922933"/>
        </a:xfrm>
        <a:prstGeom xmlns:a="http://schemas.openxmlformats.org/drawingml/2006/main" prst="upArrowCallout">
          <a:avLst/>
        </a:prstGeom>
        <a:solidFill xmlns:a="http://schemas.openxmlformats.org/drawingml/2006/main">
          <a:srgbClr val="C00000"/>
        </a:solidFill>
      </cdr:spPr>
      <cdr:style>
        <a:lnRef xmlns:a="http://schemas.openxmlformats.org/drawingml/2006/main" idx="0">
          <a:schemeClr val="accent2"/>
        </a:lnRef>
        <a:fillRef xmlns:a="http://schemas.openxmlformats.org/drawingml/2006/main" idx="3">
          <a:schemeClr val="accent2"/>
        </a:fillRef>
        <a:effectRef xmlns:a="http://schemas.openxmlformats.org/drawingml/2006/main" idx="3">
          <a:schemeClr val="accent2"/>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0.67109</cdr:x>
      <cdr:y>0.67032</cdr:y>
    </cdr:from>
    <cdr:to>
      <cdr:x>0.80424</cdr:x>
      <cdr:y>0.79486</cdr:y>
    </cdr:to>
    <cdr:sp macro="" textlink="">
      <cdr:nvSpPr>
        <cdr:cNvPr id="9" name="Textfeld 1"/>
        <cdr:cNvSpPr txBox="1"/>
      </cdr:nvSpPr>
      <cdr:spPr>
        <a:xfrm xmlns:a="http://schemas.openxmlformats.org/drawingml/2006/main">
          <a:off x="3629850" y="3784102"/>
          <a:ext cx="720238" cy="703070"/>
        </a:xfrm>
        <a:prstGeom xmlns:a="http://schemas.openxmlformats.org/drawingml/2006/main" prst="rect">
          <a:avLst/>
        </a:prstGeom>
        <a:ln xmlns:a="http://schemas.openxmlformats.org/drawingml/2006/main" w="57150">
          <a:noFill/>
          <a:prstDash val="lgDash"/>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1100" b="1">
              <a:solidFill>
                <a:schemeClr val="accent2">
                  <a:lumMod val="50000"/>
                </a:schemeClr>
              </a:solidFill>
            </a:rPr>
            <a:t>Benziner Auto-Besitzer</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9</xdr:col>
      <xdr:colOff>447675</xdr:colOff>
      <xdr:row>2</xdr:row>
      <xdr:rowOff>123825</xdr:rowOff>
    </xdr:from>
    <xdr:to>
      <xdr:col>16</xdr:col>
      <xdr:colOff>66675</xdr:colOff>
      <xdr:row>22</xdr:row>
      <xdr:rowOff>47625</xdr:rowOff>
    </xdr:to>
    <xdr:pic>
      <xdr:nvPicPr>
        <xdr:cNvPr id="2" name="Grafik 1" descr="https://www.greenpeace-energy.de/fileadmin/images/grafiken/strom/oak_strommix_p1_04_17.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504825"/>
          <a:ext cx="4953000" cy="413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0</xdr:colOff>
      <xdr:row>3</xdr:row>
      <xdr:rowOff>0</xdr:rowOff>
    </xdr:from>
    <xdr:to>
      <xdr:col>23</xdr:col>
      <xdr:colOff>381000</xdr:colOff>
      <xdr:row>22</xdr:row>
      <xdr:rowOff>0</xdr:rowOff>
    </xdr:to>
    <xdr:pic>
      <xdr:nvPicPr>
        <xdr:cNvPr id="3" name="Grafik 2" descr="https://www.greenpeace-energy.de/fileadmin/images/grafiken/strom/oak_strommix_p2_04_17.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830425" y="571500"/>
          <a:ext cx="4953000" cy="401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733425</xdr:colOff>
      <xdr:row>38</xdr:row>
      <xdr:rowOff>47625</xdr:rowOff>
    </xdr:from>
    <xdr:to>
      <xdr:col>16</xdr:col>
      <xdr:colOff>352425</xdr:colOff>
      <xdr:row>58</xdr:row>
      <xdr:rowOff>123825</xdr:rowOff>
    </xdr:to>
    <xdr:pic>
      <xdr:nvPicPr>
        <xdr:cNvPr id="4" name="Grafik 3" descr="https://www.greenpeace-energy.de/fileadmin/images/grafiken/strom/oak_preis_04_17.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77625" y="7877175"/>
          <a:ext cx="4953000" cy="388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46</xdr:row>
      <xdr:rowOff>0</xdr:rowOff>
    </xdr:from>
    <xdr:to>
      <xdr:col>16</xdr:col>
      <xdr:colOff>381000</xdr:colOff>
      <xdr:row>66</xdr:row>
      <xdr:rowOff>38100</xdr:rowOff>
    </xdr:to>
    <xdr:pic>
      <xdr:nvPicPr>
        <xdr:cNvPr id="5" name="Grafik 4" descr="https://www.greenpeace-energy.de/fileadmin/images/grafiken/strom/ssp_preis_04_17.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496425" y="8763000"/>
          <a:ext cx="4953000" cy="384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42</xdr:row>
      <xdr:rowOff>0</xdr:rowOff>
    </xdr:from>
    <xdr:to>
      <xdr:col>8</xdr:col>
      <xdr:colOff>428625</xdr:colOff>
      <xdr:row>48</xdr:row>
      <xdr:rowOff>123825</xdr:rowOff>
    </xdr:to>
    <xdr:pic>
      <xdr:nvPicPr>
        <xdr:cNvPr id="7" name="Grafik 6" descr="https://www.hamburgenergie.de/fileadmin/_processed_/csm_he-stromkennzeichnung-deutschland_e761e90979.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362825" y="8210550"/>
          <a:ext cx="1571625" cy="126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49</xdr:row>
      <xdr:rowOff>0</xdr:rowOff>
    </xdr:from>
    <xdr:to>
      <xdr:col>9</xdr:col>
      <xdr:colOff>276225</xdr:colOff>
      <xdr:row>52</xdr:row>
      <xdr:rowOff>57150</xdr:rowOff>
    </xdr:to>
    <xdr:pic>
      <xdr:nvPicPr>
        <xdr:cNvPr id="8" name="Grafik 7" descr="https://www.hamburgenergie.de/fileadmin/user_upload/strom_privat/energiemix/strommix-legende-hamburg-energie.png"/>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362825" y="9544050"/>
          <a:ext cx="262890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Quartiere/&#214;kobilanz%20E-Quartier%20Bargtehei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mna´s Ökobilanz-Tool"/>
      <sheetName val="CO2 Stromerzeugung"/>
      <sheetName val="E-Car Verbrauch"/>
      <sheetName val="Strommix"/>
      <sheetName val="Durschnittsemissionen PKW"/>
      <sheetName val="Strommix SH"/>
    </sheetNames>
    <sheetDataSet>
      <sheetData sheetId="0"/>
      <sheetData sheetId="1"/>
      <sheetData sheetId="2">
        <row r="3">
          <cell r="A3" t="str">
            <v>iMiev(Mitsubishi)</v>
          </cell>
          <cell r="B3">
            <v>11.3</v>
          </cell>
          <cell r="C3">
            <v>15.03</v>
          </cell>
          <cell r="D3">
            <v>25.7</v>
          </cell>
          <cell r="E3">
            <v>17.7</v>
          </cell>
          <cell r="F3">
            <v>17.7</v>
          </cell>
          <cell r="G3" t="str">
            <v>ADAC EcoTest</v>
          </cell>
          <cell r="H3" t="str">
            <v xml:space="preserve">Kleinwagen </v>
          </cell>
        </row>
        <row r="4">
          <cell r="A4" t="str">
            <v>BMW i3</v>
          </cell>
          <cell r="B4">
            <v>13.3</v>
          </cell>
          <cell r="C4">
            <v>14.2</v>
          </cell>
          <cell r="D4">
            <v>24.3</v>
          </cell>
          <cell r="E4">
            <v>16.7</v>
          </cell>
          <cell r="F4">
            <v>12.9</v>
          </cell>
          <cell r="G4" t="str">
            <v>laut NEFZ</v>
          </cell>
          <cell r="H4" t="str">
            <v xml:space="preserve">Kleinwagen </v>
          </cell>
        </row>
        <row r="5">
          <cell r="A5" t="str">
            <v>Renault Zoe</v>
          </cell>
          <cell r="B5">
            <v>14</v>
          </cell>
          <cell r="C5">
            <v>17</v>
          </cell>
          <cell r="D5">
            <v>28.3</v>
          </cell>
          <cell r="E5">
            <v>21.4</v>
          </cell>
          <cell r="F5">
            <v>14.6</v>
          </cell>
          <cell r="G5" t="str">
            <v>laut NEFZ</v>
          </cell>
          <cell r="H5" t="str">
            <v xml:space="preserve">Kleinwagen </v>
          </cell>
        </row>
        <row r="6">
          <cell r="A6" t="str">
            <v>VWeUp</v>
          </cell>
          <cell r="B6">
            <v>10.4</v>
          </cell>
          <cell r="C6">
            <v>11.9</v>
          </cell>
          <cell r="D6">
            <v>18.600000000000001</v>
          </cell>
          <cell r="E6">
            <v>13.8</v>
          </cell>
          <cell r="F6">
            <v>11.7</v>
          </cell>
          <cell r="H6" t="str">
            <v xml:space="preserve">Kleinwagen </v>
          </cell>
        </row>
        <row r="7">
          <cell r="A7" t="str">
            <v xml:space="preserve">Fiat Karabag 500 E </v>
          </cell>
          <cell r="B7">
            <v>11.75</v>
          </cell>
          <cell r="C7">
            <v>13.93</v>
          </cell>
          <cell r="D7">
            <v>15.97</v>
          </cell>
          <cell r="E7">
            <v>13.98</v>
          </cell>
          <cell r="F7">
            <v>13.98</v>
          </cell>
          <cell r="H7" t="str">
            <v xml:space="preserve">Kleinwagen </v>
          </cell>
        </row>
      </sheetData>
      <sheetData sheetId="3"/>
      <sheetData sheetId="4"/>
      <sheetData sheetId="5"/>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5"/>
  <sheetViews>
    <sheetView tabSelected="1" topLeftCell="A4" zoomScale="98" zoomScaleNormal="98" workbookViewId="0">
      <selection activeCell="E5" sqref="E5"/>
    </sheetView>
  </sheetViews>
  <sheetFormatPr baseColWidth="10" defaultRowHeight="15"/>
  <cols>
    <col min="1" max="1" width="15.7109375" customWidth="1"/>
    <col min="2" max="2" width="24.42578125" customWidth="1"/>
    <col min="3" max="3" width="12.28515625" customWidth="1"/>
    <col min="4" max="4" width="12.85546875" customWidth="1"/>
    <col min="5" max="5" width="16.5703125" customWidth="1"/>
    <col min="6" max="6" width="11.7109375" customWidth="1"/>
    <col min="7" max="7" width="11.28515625" customWidth="1"/>
    <col min="8" max="8" width="11.140625" customWidth="1"/>
    <col min="9" max="9" width="14.42578125" customWidth="1"/>
    <col min="10" max="10" width="13.7109375" customWidth="1"/>
    <col min="11" max="11" width="17.42578125" customWidth="1"/>
    <col min="12" max="12" width="11.42578125" customWidth="1"/>
    <col min="13" max="14" width="13.42578125" customWidth="1"/>
    <col min="15" max="15" width="14.85546875" customWidth="1"/>
    <col min="16" max="16" width="16.5703125" customWidth="1"/>
    <col min="17" max="20" width="14.85546875" customWidth="1"/>
    <col min="21" max="21" width="17.85546875" customWidth="1"/>
    <col min="22" max="22" width="23" customWidth="1"/>
    <col min="23" max="23" width="18.28515625" customWidth="1"/>
    <col min="24" max="25" width="22" customWidth="1"/>
    <col min="26" max="26" width="19" customWidth="1"/>
    <col min="27" max="27" width="13.85546875" customWidth="1"/>
    <col min="28" max="28" width="14.42578125" customWidth="1"/>
    <col min="29" max="30" width="20.140625" customWidth="1"/>
    <col min="31" max="31" width="3.28515625" customWidth="1"/>
    <col min="32" max="32" width="17.85546875" customWidth="1"/>
    <col min="33" max="33" width="34.5703125" customWidth="1"/>
    <col min="34" max="35" width="18.85546875" customWidth="1"/>
    <col min="36" max="36" width="22.140625" customWidth="1"/>
    <col min="37" max="37" width="18.85546875" customWidth="1"/>
    <col min="40" max="40" width="14.140625" customWidth="1"/>
  </cols>
  <sheetData>
    <row r="1" spans="1:53" ht="48.75" customHeight="1" thickBot="1">
      <c r="A1" s="120"/>
      <c r="B1" s="197" t="s">
        <v>180</v>
      </c>
      <c r="C1" s="197"/>
      <c r="D1" s="197"/>
      <c r="E1" s="197"/>
      <c r="F1" s="197"/>
      <c r="G1" s="197"/>
      <c r="H1" s="197"/>
      <c r="I1" s="197"/>
      <c r="J1" s="197"/>
      <c r="K1" s="197"/>
      <c r="L1" s="197"/>
      <c r="M1" s="197"/>
      <c r="N1" s="197"/>
      <c r="O1" s="197"/>
      <c r="P1" s="197"/>
      <c r="Q1" s="197"/>
      <c r="R1" s="197"/>
      <c r="S1" s="197"/>
      <c r="T1" s="197"/>
      <c r="U1" s="197"/>
      <c r="V1" s="197"/>
      <c r="W1" s="120"/>
      <c r="X1" s="120"/>
      <c r="Y1" s="120"/>
      <c r="Z1" s="120"/>
      <c r="AA1" s="198" t="s">
        <v>154</v>
      </c>
      <c r="AB1" s="198"/>
      <c r="AC1" s="198"/>
      <c r="AD1" s="138"/>
      <c r="AE1" s="138"/>
      <c r="AF1" s="120"/>
      <c r="AG1" s="107" t="s">
        <v>157</v>
      </c>
      <c r="AH1" s="134"/>
      <c r="AI1" s="134"/>
      <c r="AJ1" s="116" t="s">
        <v>174</v>
      </c>
      <c r="AK1" s="134"/>
      <c r="AL1" s="120"/>
      <c r="AM1" s="120"/>
      <c r="AN1" s="120"/>
      <c r="AO1" s="135"/>
      <c r="AP1" s="143"/>
      <c r="AQ1" s="143"/>
      <c r="AR1" s="143"/>
      <c r="AS1" s="143"/>
      <c r="AT1" s="143"/>
      <c r="AU1" s="143"/>
      <c r="AV1" s="143"/>
      <c r="AW1" s="143"/>
      <c r="AX1" s="135"/>
      <c r="AY1" s="144"/>
      <c r="AZ1" s="144"/>
      <c r="BA1" s="43"/>
    </row>
    <row r="2" spans="1:53" ht="60.75" customHeight="1" thickBot="1">
      <c r="A2" s="120"/>
      <c r="B2" s="153" t="s">
        <v>103</v>
      </c>
      <c r="C2" s="169" t="s">
        <v>82</v>
      </c>
      <c r="D2" s="170"/>
      <c r="E2" s="153" t="s">
        <v>102</v>
      </c>
      <c r="F2" s="159" t="s">
        <v>10</v>
      </c>
      <c r="G2" s="169" t="s">
        <v>124</v>
      </c>
      <c r="H2" s="186"/>
      <c r="I2" s="186"/>
      <c r="J2" s="186"/>
      <c r="K2" s="186"/>
      <c r="L2" s="186"/>
      <c r="M2" s="186"/>
      <c r="N2" s="186"/>
      <c r="O2" s="186"/>
      <c r="P2" s="186"/>
      <c r="Q2" s="186"/>
      <c r="R2" s="186"/>
      <c r="S2" s="186"/>
      <c r="T2" s="186"/>
      <c r="U2" s="170"/>
      <c r="V2" s="194" t="s">
        <v>147</v>
      </c>
      <c r="W2" s="120"/>
      <c r="X2" s="120"/>
      <c r="Y2" s="120"/>
      <c r="Z2" s="120"/>
      <c r="AA2" s="188" t="s">
        <v>86</v>
      </c>
      <c r="AB2" s="189"/>
      <c r="AC2" s="190"/>
      <c r="AD2" s="123"/>
      <c r="AE2" s="123"/>
      <c r="AF2" s="123"/>
      <c r="AG2" s="149" t="s">
        <v>91</v>
      </c>
      <c r="AH2" s="123"/>
      <c r="AI2" s="123"/>
      <c r="AJ2" s="149" t="s">
        <v>176</v>
      </c>
      <c r="AK2" s="123"/>
      <c r="AL2" s="123"/>
      <c r="AM2" s="123"/>
      <c r="AN2" s="123"/>
      <c r="AO2" s="136"/>
      <c r="AP2" s="125"/>
      <c r="AQ2" s="123"/>
      <c r="AR2" s="123"/>
      <c r="AS2" s="123"/>
      <c r="AT2" s="123"/>
      <c r="AU2" s="125"/>
      <c r="AV2" s="125"/>
      <c r="AW2" s="125"/>
      <c r="AX2" s="135"/>
      <c r="AY2" s="135"/>
      <c r="AZ2" s="135"/>
      <c r="BA2" s="43"/>
    </row>
    <row r="3" spans="1:53" ht="60.75" thickBot="1">
      <c r="A3" s="120"/>
      <c r="B3" s="154"/>
      <c r="C3" s="171"/>
      <c r="D3" s="172"/>
      <c r="E3" s="154"/>
      <c r="F3" s="160"/>
      <c r="G3" s="177" t="s">
        <v>4</v>
      </c>
      <c r="H3" s="187"/>
      <c r="I3" s="187"/>
      <c r="J3" s="187"/>
      <c r="K3" s="178"/>
      <c r="L3" s="177" t="s">
        <v>5</v>
      </c>
      <c r="M3" s="187"/>
      <c r="N3" s="187"/>
      <c r="O3" s="187"/>
      <c r="P3" s="178"/>
      <c r="Q3" s="177" t="s">
        <v>6</v>
      </c>
      <c r="R3" s="187"/>
      <c r="S3" s="187"/>
      <c r="T3" s="187"/>
      <c r="U3" s="178"/>
      <c r="V3" s="195"/>
      <c r="X3" s="119" t="s">
        <v>128</v>
      </c>
      <c r="Y3" s="120"/>
      <c r="Z3" s="120"/>
      <c r="AA3" s="191"/>
      <c r="AB3" s="192"/>
      <c r="AC3" s="193"/>
      <c r="AD3" s="123"/>
      <c r="AE3" s="123"/>
      <c r="AF3" s="123"/>
      <c r="AG3" s="150"/>
      <c r="AH3" s="123"/>
      <c r="AI3" s="123"/>
      <c r="AJ3" s="150"/>
      <c r="AK3" s="123"/>
      <c r="AL3" s="123"/>
      <c r="AM3" s="123"/>
      <c r="AN3" s="123"/>
      <c r="AO3" s="136"/>
      <c r="AP3" s="125"/>
      <c r="AQ3" s="123"/>
      <c r="AR3" s="123"/>
      <c r="AS3" s="123"/>
      <c r="AT3" s="123"/>
      <c r="AU3" s="123"/>
      <c r="AV3" s="123"/>
      <c r="AW3" s="125"/>
      <c r="AX3" s="135"/>
      <c r="AY3" s="135"/>
      <c r="AZ3" s="135"/>
      <c r="BA3" s="43"/>
    </row>
    <row r="4" spans="1:53" ht="45.75" thickBot="1">
      <c r="A4" s="120"/>
      <c r="B4" s="155"/>
      <c r="C4" s="173"/>
      <c r="D4" s="174"/>
      <c r="E4" s="155"/>
      <c r="F4" s="161"/>
      <c r="G4" s="75" t="s">
        <v>121</v>
      </c>
      <c r="H4" s="73" t="s">
        <v>123</v>
      </c>
      <c r="I4" s="75" t="s">
        <v>122</v>
      </c>
      <c r="J4" s="94" t="s">
        <v>125</v>
      </c>
      <c r="K4" s="17" t="s">
        <v>126</v>
      </c>
      <c r="L4" s="75" t="s">
        <v>121</v>
      </c>
      <c r="M4" s="73" t="s">
        <v>123</v>
      </c>
      <c r="N4" s="75" t="s">
        <v>122</v>
      </c>
      <c r="O4" s="94" t="s">
        <v>125</v>
      </c>
      <c r="P4" s="26" t="s">
        <v>126</v>
      </c>
      <c r="Q4" s="75" t="s">
        <v>121</v>
      </c>
      <c r="R4" s="73" t="s">
        <v>123</v>
      </c>
      <c r="S4" s="75" t="s">
        <v>122</v>
      </c>
      <c r="T4" s="94" t="s">
        <v>125</v>
      </c>
      <c r="U4" s="26" t="s">
        <v>126</v>
      </c>
      <c r="V4" s="196"/>
      <c r="W4" s="120"/>
      <c r="X4" s="118">
        <f>100%-(V8/V19)</f>
        <v>0.97782754702400076</v>
      </c>
      <c r="Y4" s="120"/>
      <c r="Z4" s="120"/>
      <c r="AA4" s="40" t="s">
        <v>83</v>
      </c>
      <c r="AB4" s="99" t="s">
        <v>89</v>
      </c>
      <c r="AC4" s="26" t="s">
        <v>134</v>
      </c>
      <c r="AD4" s="139"/>
      <c r="AE4" s="123"/>
      <c r="AF4" s="125"/>
      <c r="AG4" s="26" t="s">
        <v>133</v>
      </c>
      <c r="AH4" s="123"/>
      <c r="AI4" s="120"/>
      <c r="AJ4" s="26" t="s">
        <v>175</v>
      </c>
      <c r="AK4" s="120"/>
      <c r="AL4" s="125"/>
      <c r="AM4" s="125"/>
      <c r="AN4" s="125"/>
      <c r="AO4" s="124"/>
      <c r="AP4" s="125"/>
      <c r="AQ4" s="123"/>
      <c r="AR4" s="123"/>
      <c r="AS4" s="123"/>
      <c r="AT4" s="123"/>
      <c r="AU4" s="123"/>
      <c r="AV4" s="123"/>
      <c r="AW4" s="125"/>
      <c r="AX4" s="135"/>
      <c r="AY4" s="135"/>
      <c r="AZ4" s="135"/>
      <c r="BA4" s="43"/>
    </row>
    <row r="5" spans="1:53" ht="42.75" customHeight="1" thickBot="1">
      <c r="A5" s="104" t="s">
        <v>161</v>
      </c>
      <c r="B5" s="95" t="s">
        <v>178</v>
      </c>
      <c r="C5" s="167">
        <f>VLOOKUP(B5,Strommix!$C$2:$I$11,7,FALSE)</f>
        <v>37.653999999999996</v>
      </c>
      <c r="D5" s="168"/>
      <c r="E5" s="93" t="s">
        <v>190</v>
      </c>
      <c r="F5" s="17" t="str">
        <f>VLOOKUP(E5,'[1]E-Car Verbrauch'!$A$3:$H$7,8,FALSE)</f>
        <v xml:space="preserve">Kleinwagen </v>
      </c>
      <c r="G5" s="17">
        <f>VLOOKUP(E5,'E-Car Verbrauch'!$A$3:$F$7,2,FALSE)</f>
        <v>11.75</v>
      </c>
      <c r="H5" s="74">
        <f>C5*G5/100</f>
        <v>4.4243449999999998</v>
      </c>
      <c r="I5" s="74">
        <f>(H5/1000)*100</f>
        <v>0.44243449999999995</v>
      </c>
      <c r="J5" s="93">
        <v>10617.49</v>
      </c>
      <c r="K5" s="74">
        <f>H5*J5</f>
        <v>46975.438794049995</v>
      </c>
      <c r="L5" s="17">
        <f>VLOOKUP($E$5,'E-Car Verbrauch'!$A$3:$F$7,3,FALSE)</f>
        <v>13.93</v>
      </c>
      <c r="M5" s="74">
        <f>$C$5*L5/100</f>
        <v>5.2452021999999996</v>
      </c>
      <c r="N5" s="74">
        <f>(M5/1000)*100</f>
        <v>0.52452021999999987</v>
      </c>
      <c r="O5" s="17">
        <v>0</v>
      </c>
      <c r="P5" s="74">
        <f>M5*O5</f>
        <v>0</v>
      </c>
      <c r="Q5" s="17">
        <f>VLOOKUP($E$5,'E-Car Verbrauch'!$A$3:$F$7,4,FALSE)</f>
        <v>15.97</v>
      </c>
      <c r="R5" s="74">
        <f>$C$5*Q5/100</f>
        <v>6.0133438000000003</v>
      </c>
      <c r="S5" s="74">
        <f>(R5/1000)*100</f>
        <v>0.60133438000000006</v>
      </c>
      <c r="T5" s="17">
        <v>0</v>
      </c>
      <c r="U5" s="74">
        <f>R5*T5</f>
        <v>0</v>
      </c>
      <c r="V5" s="74">
        <f>K5+P5+U5</f>
        <v>46975.438794049995</v>
      </c>
      <c r="W5" s="120"/>
      <c r="Y5" s="120"/>
      <c r="Z5" s="109" t="s">
        <v>131</v>
      </c>
      <c r="AA5" s="78">
        <v>58</v>
      </c>
      <c r="AB5" s="79">
        <v>1</v>
      </c>
      <c r="AC5" s="79">
        <f>AA5/AB5</f>
        <v>58</v>
      </c>
      <c r="AD5" s="140"/>
      <c r="AE5" s="140"/>
      <c r="AF5" s="109" t="s">
        <v>131</v>
      </c>
      <c r="AG5" s="101">
        <f>(AC5*$W$8)+$V$8</f>
        <v>1053827.84963469</v>
      </c>
      <c r="AH5" s="125"/>
      <c r="AI5" s="109" t="s">
        <v>131</v>
      </c>
      <c r="AJ5" s="101">
        <f>AG5/10000</f>
        <v>105.38278496346899</v>
      </c>
      <c r="AK5" s="120"/>
      <c r="AL5" s="125"/>
      <c r="AM5" s="125"/>
      <c r="AN5" s="125"/>
      <c r="AO5" s="124"/>
      <c r="AP5" s="123"/>
      <c r="AQ5" s="123"/>
      <c r="AR5" s="123"/>
      <c r="AS5" s="123"/>
      <c r="AT5" s="123"/>
      <c r="AU5" s="123"/>
      <c r="AV5" s="123"/>
      <c r="AW5" s="125"/>
      <c r="AX5" s="135"/>
      <c r="AY5" s="135"/>
      <c r="AZ5" s="135"/>
      <c r="BA5" s="43"/>
    </row>
    <row r="6" spans="1:53" ht="44.25" customHeight="1" thickBot="1">
      <c r="A6" s="106" t="s">
        <v>105</v>
      </c>
      <c r="B6" s="96" t="s">
        <v>116</v>
      </c>
      <c r="C6" s="167">
        <f>VLOOKUP(B6,Strommix!$C$12:$I$16,7,FALSE)</f>
        <v>55</v>
      </c>
      <c r="D6" s="168"/>
      <c r="E6" s="93" t="s">
        <v>92</v>
      </c>
      <c r="F6" s="17" t="str">
        <f>VLOOKUP(E6,'[1]E-Car Verbrauch'!$A$3:$H$7,8,FALSE)</f>
        <v xml:space="preserve">Kleinwagen </v>
      </c>
      <c r="G6" s="17">
        <f>VLOOKUP(E6,'E-Car Verbrauch'!$A$3:$F$7,2,FALSE)</f>
        <v>10.4</v>
      </c>
      <c r="H6" s="74">
        <f t="shared" ref="H6:H7" si="0">C6*G6/100</f>
        <v>5.72</v>
      </c>
      <c r="I6" s="74">
        <f t="shared" ref="I6:I7" si="1">(H6/1000)*100</f>
        <v>0.57199999999999995</v>
      </c>
      <c r="J6" s="93">
        <v>1743.17</v>
      </c>
      <c r="K6" s="74">
        <f t="shared" ref="K6:K7" si="2">H6*J6</f>
        <v>9970.9323999999997</v>
      </c>
      <c r="L6" s="17">
        <f>VLOOKUP(E6,'E-Car Verbrauch'!$A$3:$F$7,3,FALSE)</f>
        <v>11.9</v>
      </c>
      <c r="M6" s="74">
        <f>$C$6*L6/100</f>
        <v>6.5449999999999999</v>
      </c>
      <c r="N6" s="74">
        <f t="shared" ref="N6:N7" si="3">(M6/1000)*100</f>
        <v>0.65449999999999997</v>
      </c>
      <c r="O6" s="17">
        <v>0</v>
      </c>
      <c r="P6" s="74">
        <f t="shared" ref="P6:P7" si="4">M6*O6</f>
        <v>0</v>
      </c>
      <c r="Q6" s="17">
        <f>VLOOKUP($E$6,'E-Car Verbrauch'!$A$3:$F$7,4,FALSE)</f>
        <v>18.600000000000001</v>
      </c>
      <c r="R6" s="74">
        <f>$C$6*Q6/100</f>
        <v>10.23</v>
      </c>
      <c r="S6" s="74">
        <f t="shared" ref="S6:S7" si="5">(R6/1000)*100</f>
        <v>1.0230000000000001</v>
      </c>
      <c r="T6" s="17">
        <v>0</v>
      </c>
      <c r="U6" s="74">
        <f t="shared" ref="U6:U7" si="6">R6*T6</f>
        <v>0</v>
      </c>
      <c r="V6" s="74">
        <f t="shared" ref="V6:V7" si="7">K6+P6+U6</f>
        <v>9970.9323999999997</v>
      </c>
      <c r="W6" s="120"/>
      <c r="X6" s="120"/>
      <c r="Y6" s="120"/>
      <c r="Z6" s="110" t="s">
        <v>160</v>
      </c>
      <c r="AA6" s="78">
        <v>58</v>
      </c>
      <c r="AB6" s="79">
        <v>1</v>
      </c>
      <c r="AC6" s="79">
        <f t="shared" ref="AC6:AC7" si="8">AA6/AB6</f>
        <v>58</v>
      </c>
      <c r="AD6" s="140"/>
      <c r="AE6" s="140"/>
      <c r="AF6" s="110" t="s">
        <v>160</v>
      </c>
      <c r="AG6" s="101">
        <f t="shared" ref="AG6:AG7" si="9">(AC6*$W$8)+$V$8</f>
        <v>1053827.84963469</v>
      </c>
      <c r="AH6" s="125"/>
      <c r="AI6" s="110" t="s">
        <v>160</v>
      </c>
      <c r="AJ6" s="101">
        <f t="shared" ref="AJ6:AJ7" si="10">AG6/10000</f>
        <v>105.38278496346899</v>
      </c>
      <c r="AK6" s="120"/>
      <c r="AL6" s="125"/>
      <c r="AM6" s="125"/>
      <c r="AN6" s="125"/>
      <c r="AO6" s="124"/>
      <c r="AP6" s="123"/>
      <c r="AQ6" s="123"/>
      <c r="AR6" s="123"/>
      <c r="AS6" s="123"/>
      <c r="AT6" s="123"/>
      <c r="AU6" s="123"/>
      <c r="AV6" s="123"/>
      <c r="AW6" s="125"/>
      <c r="AX6" s="135"/>
      <c r="AY6" s="135"/>
      <c r="AZ6" s="135"/>
      <c r="BA6" s="43"/>
    </row>
    <row r="7" spans="1:53" ht="44.25" customHeight="1" thickBot="1">
      <c r="A7" s="105" t="s">
        <v>118</v>
      </c>
      <c r="B7" s="95" t="s">
        <v>129</v>
      </c>
      <c r="C7" s="165">
        <f>VLOOKUP(B7,'CO2 Stromerzeugung'!$A$3:$B$25,2,FALSE)</f>
        <v>159.30640000000002</v>
      </c>
      <c r="D7" s="166"/>
      <c r="E7" s="93" t="s">
        <v>40</v>
      </c>
      <c r="F7" s="17" t="str">
        <f>VLOOKUP(E7,'[1]E-Car Verbrauch'!$A$3:$H$7,8,FALSE)</f>
        <v xml:space="preserve">Kleinwagen </v>
      </c>
      <c r="G7" s="17">
        <f>VLOOKUP(E7,'E-Car Verbrauch'!$A$3:$F$7,2,FALSE)</f>
        <v>14</v>
      </c>
      <c r="H7" s="74">
        <f t="shared" si="0"/>
        <v>22.302896000000004</v>
      </c>
      <c r="I7" s="74">
        <f t="shared" si="1"/>
        <v>2.2302896000000003</v>
      </c>
      <c r="J7" s="93">
        <v>3486.34</v>
      </c>
      <c r="K7" s="74">
        <f t="shared" si="2"/>
        <v>77755.478440640014</v>
      </c>
      <c r="L7" s="17">
        <f>VLOOKUP(E7,'E-Car Verbrauch'!$A$3:$F$7,3,FALSE)</f>
        <v>17</v>
      </c>
      <c r="M7" s="74">
        <f>$C$7*L7/100</f>
        <v>27.082088000000002</v>
      </c>
      <c r="N7" s="74">
        <f t="shared" si="3"/>
        <v>2.7082088</v>
      </c>
      <c r="O7" s="17">
        <v>0</v>
      </c>
      <c r="P7" s="74">
        <f t="shared" si="4"/>
        <v>0</v>
      </c>
      <c r="Q7" s="17">
        <f>VLOOKUP($E$7,'E-Car Verbrauch'!$A$3:$F$7,4,FALSE)</f>
        <v>28.3</v>
      </c>
      <c r="R7" s="74">
        <f>$C$7*Q7/100</f>
        <v>45.08371120000001</v>
      </c>
      <c r="S7" s="74">
        <f t="shared" si="5"/>
        <v>4.5083711200000005</v>
      </c>
      <c r="T7" s="17">
        <v>0</v>
      </c>
      <c r="U7" s="74">
        <f t="shared" si="6"/>
        <v>0</v>
      </c>
      <c r="V7" s="74">
        <f t="shared" si="7"/>
        <v>77755.478440640014</v>
      </c>
      <c r="W7" s="1" t="s">
        <v>130</v>
      </c>
      <c r="X7" s="120"/>
      <c r="Y7" s="120"/>
      <c r="Z7" s="111" t="s">
        <v>132</v>
      </c>
      <c r="AA7" s="79">
        <v>24</v>
      </c>
      <c r="AB7" s="79">
        <v>1</v>
      </c>
      <c r="AC7" s="79">
        <f t="shared" si="8"/>
        <v>24</v>
      </c>
      <c r="AD7" s="140"/>
      <c r="AE7" s="140"/>
      <c r="AF7" s="111" t="s">
        <v>132</v>
      </c>
      <c r="AG7" s="101">
        <f t="shared" si="9"/>
        <v>515029.84963468998</v>
      </c>
      <c r="AH7" s="125"/>
      <c r="AI7" s="111" t="s">
        <v>132</v>
      </c>
      <c r="AJ7" s="101">
        <f t="shared" si="10"/>
        <v>51.502984963468997</v>
      </c>
      <c r="AK7" s="120"/>
      <c r="AL7" s="125"/>
      <c r="AM7" s="125"/>
      <c r="AN7" s="125"/>
      <c r="AO7" s="124"/>
      <c r="AP7" s="123"/>
      <c r="AQ7" s="123"/>
      <c r="AR7" s="123"/>
      <c r="AS7" s="123"/>
      <c r="AT7" s="123"/>
      <c r="AU7" s="123"/>
      <c r="AV7" s="123"/>
      <c r="AW7" s="125"/>
      <c r="AX7" s="135"/>
      <c r="AY7" s="135"/>
      <c r="AZ7" s="135"/>
      <c r="BA7" s="43"/>
    </row>
    <row r="8" spans="1:53" ht="48.75" customHeight="1">
      <c r="A8" s="121"/>
      <c r="B8" s="122"/>
      <c r="C8" s="123"/>
      <c r="D8" s="123"/>
      <c r="E8" s="122"/>
      <c r="F8" s="122"/>
      <c r="G8" s="122"/>
      <c r="H8" s="124"/>
      <c r="I8" s="120"/>
      <c r="J8" s="122"/>
      <c r="K8" s="120"/>
      <c r="L8" s="120"/>
      <c r="M8" s="120"/>
      <c r="N8" s="120"/>
      <c r="O8" s="124"/>
      <c r="P8" s="124"/>
      <c r="Q8" s="125"/>
      <c r="R8" s="125"/>
      <c r="S8" s="125"/>
      <c r="T8" s="124"/>
      <c r="U8" s="76" t="s">
        <v>163</v>
      </c>
      <c r="V8" s="77">
        <f>SUM(V5:V7)</f>
        <v>134701.84963469001</v>
      </c>
      <c r="W8" s="46">
        <f>J5+J6+J7+O5+O6+O7+T5+T6+T7</f>
        <v>15847</v>
      </c>
      <c r="X8" s="123"/>
      <c r="Y8" s="123"/>
      <c r="Z8" s="123"/>
      <c r="AA8" s="113" t="s">
        <v>162</v>
      </c>
      <c r="AB8" s="125"/>
      <c r="AC8" s="120"/>
      <c r="AD8" s="120"/>
      <c r="AE8" s="120"/>
      <c r="AF8" s="120"/>
      <c r="AG8" s="120"/>
      <c r="AH8" s="137"/>
      <c r="AI8" s="120"/>
      <c r="AJ8" s="120"/>
      <c r="AK8" s="120"/>
      <c r="AL8" s="120"/>
      <c r="AM8" s="120"/>
      <c r="AN8" s="120"/>
      <c r="AO8" s="120"/>
      <c r="AP8" s="135"/>
      <c r="AQ8" s="135"/>
      <c r="AR8" s="135"/>
      <c r="AS8" s="135"/>
      <c r="AT8" s="135"/>
      <c r="AU8" s="135"/>
      <c r="AV8" s="135"/>
      <c r="AW8" s="135"/>
      <c r="AX8" s="135"/>
      <c r="AY8" s="135"/>
      <c r="AZ8" s="135"/>
      <c r="BA8" s="43"/>
    </row>
    <row r="9" spans="1:53">
      <c r="A9" s="120"/>
      <c r="B9" s="120"/>
      <c r="C9" s="120"/>
      <c r="D9" s="120"/>
      <c r="E9" s="120"/>
      <c r="F9" s="120"/>
      <c r="G9" s="120"/>
      <c r="H9" s="120"/>
      <c r="I9" s="120"/>
      <c r="J9" s="120"/>
      <c r="K9" s="120"/>
      <c r="L9" s="120"/>
      <c r="M9" s="120"/>
      <c r="N9" s="120"/>
      <c r="O9" s="120"/>
      <c r="P9" s="120"/>
      <c r="Q9" s="120"/>
      <c r="R9" s="120"/>
      <c r="S9" s="120"/>
      <c r="T9" s="120"/>
      <c r="V9" s="120"/>
      <c r="X9" s="120"/>
      <c r="Y9" s="120"/>
      <c r="Z9" s="120"/>
      <c r="AA9" s="120"/>
      <c r="AB9" s="120"/>
      <c r="AC9" s="120"/>
      <c r="AD9" s="120"/>
      <c r="AE9" s="120"/>
      <c r="AF9" s="120"/>
      <c r="AG9" s="120"/>
      <c r="AH9" s="120"/>
      <c r="AI9" s="120"/>
      <c r="AJ9" s="120"/>
      <c r="AK9" s="120"/>
      <c r="AL9" s="120"/>
      <c r="AM9" s="120"/>
      <c r="AN9" s="120"/>
      <c r="AO9" s="120"/>
      <c r="AP9" s="135"/>
      <c r="AQ9" s="135"/>
      <c r="AR9" s="135"/>
      <c r="AS9" s="135"/>
      <c r="AT9" s="135"/>
      <c r="AU9" s="135"/>
      <c r="AV9" s="135"/>
      <c r="AW9" s="135"/>
      <c r="AX9" s="135"/>
      <c r="AY9" s="135"/>
      <c r="AZ9" s="135"/>
      <c r="BA9" s="43"/>
    </row>
    <row r="10" spans="1:53" ht="45.75" customHeight="1" thickBot="1">
      <c r="A10" s="120"/>
      <c r="B10" s="185" t="s">
        <v>153</v>
      </c>
      <c r="C10" s="185"/>
      <c r="D10" s="185"/>
      <c r="E10" s="185"/>
      <c r="F10" s="185"/>
      <c r="G10" s="185"/>
      <c r="H10" s="185"/>
      <c r="I10" s="185"/>
      <c r="J10" s="185"/>
      <c r="K10" s="185"/>
      <c r="L10" s="185"/>
      <c r="M10" s="185"/>
      <c r="N10" s="185"/>
      <c r="O10" s="185"/>
      <c r="P10" s="185"/>
      <c r="Q10" s="185"/>
      <c r="R10" s="185"/>
      <c r="S10" s="185"/>
      <c r="T10" s="185"/>
      <c r="U10" s="185"/>
      <c r="V10" s="185"/>
      <c r="W10" s="120"/>
      <c r="X10" s="120"/>
      <c r="Y10" s="120"/>
      <c r="Z10" s="120"/>
      <c r="AA10" s="203" t="s">
        <v>155</v>
      </c>
      <c r="AB10" s="203"/>
      <c r="AC10" s="203"/>
      <c r="AD10" s="138"/>
      <c r="AE10" s="138"/>
      <c r="AF10" s="120"/>
      <c r="AG10" s="108" t="s">
        <v>158</v>
      </c>
      <c r="AH10" s="120"/>
      <c r="AI10" s="120"/>
      <c r="AJ10" s="117" t="s">
        <v>174</v>
      </c>
      <c r="AK10" s="120"/>
      <c r="AL10" s="120"/>
      <c r="AM10" s="120"/>
      <c r="AN10" s="120"/>
      <c r="AO10" s="120"/>
      <c r="AP10" s="135"/>
      <c r="AQ10" s="135"/>
      <c r="AR10" s="135"/>
      <c r="AS10" s="135"/>
      <c r="AT10" s="135"/>
      <c r="AU10" s="135"/>
      <c r="AV10" s="135"/>
      <c r="AW10" s="135"/>
      <c r="AX10" s="135"/>
      <c r="AY10" s="135"/>
      <c r="AZ10" s="135"/>
      <c r="BA10" s="43"/>
    </row>
    <row r="11" spans="1:53" ht="15.75" customHeight="1" thickBot="1">
      <c r="A11" s="120"/>
      <c r="B11" s="159" t="s">
        <v>14</v>
      </c>
      <c r="C11" s="175" t="s">
        <v>63</v>
      </c>
      <c r="D11" s="176"/>
      <c r="E11" s="159" t="s">
        <v>1</v>
      </c>
      <c r="F11" s="175" t="s">
        <v>10</v>
      </c>
      <c r="G11" s="167" t="s">
        <v>144</v>
      </c>
      <c r="H11" s="199"/>
      <c r="I11" s="199"/>
      <c r="J11" s="199"/>
      <c r="K11" s="199"/>
      <c r="L11" s="199"/>
      <c r="M11" s="199"/>
      <c r="N11" s="199"/>
      <c r="O11" s="199"/>
      <c r="P11" s="199"/>
      <c r="Q11" s="199"/>
      <c r="R11" s="199"/>
      <c r="S11" s="199"/>
      <c r="T11" s="199"/>
      <c r="U11" s="168"/>
      <c r="V11" s="194" t="s">
        <v>148</v>
      </c>
      <c r="W11" s="122"/>
      <c r="X11" s="201" t="s">
        <v>62</v>
      </c>
      <c r="Y11" s="123"/>
      <c r="Z11" s="122"/>
      <c r="AA11" s="169" t="s">
        <v>87</v>
      </c>
      <c r="AB11" s="186"/>
      <c r="AC11" s="170"/>
      <c r="AD11" s="123"/>
      <c r="AE11" s="123"/>
      <c r="AF11" s="123"/>
      <c r="AG11" s="151" t="s">
        <v>91</v>
      </c>
      <c r="AH11" s="123"/>
      <c r="AI11" s="123"/>
      <c r="AJ11" s="149" t="s">
        <v>176</v>
      </c>
      <c r="AK11" s="123"/>
      <c r="AL11" s="123"/>
      <c r="AM11" s="123"/>
      <c r="AN11" s="123"/>
      <c r="AO11" s="122"/>
      <c r="AP11" s="145"/>
      <c r="AQ11" s="124"/>
      <c r="AR11" s="125"/>
      <c r="AS11" s="144"/>
      <c r="AT11" s="144"/>
      <c r="AU11" s="145"/>
      <c r="AV11" s="124"/>
      <c r="AW11" s="135"/>
      <c r="AX11" s="135"/>
      <c r="AY11" s="135"/>
      <c r="AZ11" s="135"/>
      <c r="BA11" s="43"/>
    </row>
    <row r="12" spans="1:53" ht="29.25" customHeight="1" thickBot="1">
      <c r="A12" s="120"/>
      <c r="B12" s="160"/>
      <c r="C12" s="177"/>
      <c r="D12" s="178"/>
      <c r="E12" s="160"/>
      <c r="F12" s="177"/>
      <c r="G12" s="167" t="s">
        <v>4</v>
      </c>
      <c r="H12" s="199"/>
      <c r="I12" s="199"/>
      <c r="J12" s="199"/>
      <c r="K12" s="168"/>
      <c r="L12" s="167" t="s">
        <v>5</v>
      </c>
      <c r="M12" s="199"/>
      <c r="N12" s="199"/>
      <c r="O12" s="199"/>
      <c r="P12" s="168"/>
      <c r="Q12" s="167" t="s">
        <v>6</v>
      </c>
      <c r="R12" s="199"/>
      <c r="S12" s="199"/>
      <c r="T12" s="199"/>
      <c r="U12" s="168"/>
      <c r="V12" s="195"/>
      <c r="W12" s="122"/>
      <c r="X12" s="202"/>
      <c r="Y12" s="123"/>
      <c r="Z12" s="122"/>
      <c r="AA12" s="173"/>
      <c r="AB12" s="152"/>
      <c r="AC12" s="174"/>
      <c r="AD12" s="123"/>
      <c r="AE12" s="123"/>
      <c r="AF12" s="123"/>
      <c r="AG12" s="152"/>
      <c r="AH12" s="123"/>
      <c r="AI12" s="123"/>
      <c r="AJ12" s="150"/>
      <c r="AK12" s="123"/>
      <c r="AL12" s="123"/>
      <c r="AM12" s="123"/>
      <c r="AN12" s="123"/>
      <c r="AO12" s="122"/>
      <c r="AP12" s="145"/>
      <c r="AQ12" s="124"/>
      <c r="AR12" s="125"/>
      <c r="AS12" s="124"/>
      <c r="AT12" s="124"/>
      <c r="AU12" s="145"/>
      <c r="AV12" s="124"/>
      <c r="AW12" s="135"/>
      <c r="AX12" s="135"/>
      <c r="AY12" s="135"/>
      <c r="AZ12" s="135"/>
      <c r="BA12" s="43"/>
    </row>
    <row r="13" spans="1:53" ht="45.75" thickBot="1">
      <c r="A13" s="120"/>
      <c r="B13" s="161"/>
      <c r="C13" s="32" t="s">
        <v>78</v>
      </c>
      <c r="D13" s="33" t="s">
        <v>79</v>
      </c>
      <c r="E13" s="161"/>
      <c r="F13" s="200"/>
      <c r="G13" s="29" t="s">
        <v>143</v>
      </c>
      <c r="H13" s="45" t="s">
        <v>123</v>
      </c>
      <c r="I13" s="48" t="s">
        <v>122</v>
      </c>
      <c r="J13" s="97" t="s">
        <v>125</v>
      </c>
      <c r="K13" s="48" t="s">
        <v>126</v>
      </c>
      <c r="L13" s="29" t="s">
        <v>143</v>
      </c>
      <c r="M13" s="45" t="s">
        <v>123</v>
      </c>
      <c r="N13" s="48" t="s">
        <v>122</v>
      </c>
      <c r="O13" s="97" t="s">
        <v>125</v>
      </c>
      <c r="P13" s="48" t="s">
        <v>126</v>
      </c>
      <c r="Q13" s="71" t="s">
        <v>143</v>
      </c>
      <c r="R13" s="45" t="s">
        <v>123</v>
      </c>
      <c r="S13" s="48" t="s">
        <v>122</v>
      </c>
      <c r="T13" s="97" t="s">
        <v>125</v>
      </c>
      <c r="U13" s="48" t="s">
        <v>126</v>
      </c>
      <c r="V13" s="196"/>
      <c r="W13" s="124"/>
      <c r="X13" s="47" t="s">
        <v>67</v>
      </c>
      <c r="Y13" s="123"/>
      <c r="Z13" s="124"/>
      <c r="AA13" s="34" t="s">
        <v>64</v>
      </c>
      <c r="AB13" s="98" t="s">
        <v>89</v>
      </c>
      <c r="AC13" s="42" t="s">
        <v>90</v>
      </c>
      <c r="AD13" s="125"/>
      <c r="AE13" s="125"/>
      <c r="AF13" s="125"/>
      <c r="AG13" s="26" t="s">
        <v>133</v>
      </c>
      <c r="AH13" s="125"/>
      <c r="AI13" s="125"/>
      <c r="AJ13" s="26" t="s">
        <v>175</v>
      </c>
      <c r="AK13" s="125"/>
      <c r="AL13" s="125"/>
      <c r="AM13" s="125"/>
      <c r="AN13" s="125"/>
      <c r="AO13" s="124"/>
      <c r="AP13" s="122"/>
      <c r="AQ13" s="124"/>
      <c r="AR13" s="125"/>
      <c r="AS13" s="122"/>
      <c r="AT13" s="124"/>
      <c r="AU13" s="123"/>
      <c r="AV13" s="124"/>
      <c r="AW13" s="135"/>
      <c r="AX13" s="135"/>
      <c r="AY13" s="135"/>
      <c r="AZ13" s="135"/>
      <c r="BA13" s="43"/>
    </row>
    <row r="14" spans="1:53" ht="30.75" thickBot="1">
      <c r="A14" s="120"/>
      <c r="B14" s="156" t="s">
        <v>8</v>
      </c>
      <c r="C14" s="179">
        <v>2.3479999999999999</v>
      </c>
      <c r="D14" s="182">
        <f>(C14*100)/95</f>
        <v>2.4715789473684207</v>
      </c>
      <c r="E14" s="162" t="s">
        <v>66</v>
      </c>
      <c r="F14" s="37" t="s">
        <v>11</v>
      </c>
      <c r="G14" s="7">
        <v>7.3</v>
      </c>
      <c r="H14" s="74">
        <f>I14*1000/100</f>
        <v>180.4252631578947</v>
      </c>
      <c r="I14" s="82">
        <f>$D$14*G14</f>
        <v>18.04252631578947</v>
      </c>
      <c r="J14" s="82">
        <v>15847</v>
      </c>
      <c r="K14" s="74">
        <f>H14*J14</f>
        <v>2859199.1452631573</v>
      </c>
      <c r="L14" s="7">
        <v>4.9000000000000004</v>
      </c>
      <c r="M14" s="74">
        <f>N14*1000/100</f>
        <v>121.10736842105261</v>
      </c>
      <c r="N14" s="82">
        <f>$D$14*L14</f>
        <v>12.110736842105261</v>
      </c>
      <c r="O14" s="82"/>
      <c r="P14" s="74">
        <f>M14*O14</f>
        <v>0</v>
      </c>
      <c r="Q14" s="8">
        <v>6.3</v>
      </c>
      <c r="R14" s="74">
        <f>S14*1000/100</f>
        <v>155.70947368421051</v>
      </c>
      <c r="S14" s="82">
        <f>$D$14*Q14</f>
        <v>15.57094736842105</v>
      </c>
      <c r="T14" s="82"/>
      <c r="U14" s="74">
        <f>R14*T14</f>
        <v>0</v>
      </c>
      <c r="V14" s="74">
        <f>K14+P14+U14</f>
        <v>2859199.1452631573</v>
      </c>
      <c r="W14" s="135"/>
      <c r="X14" s="88">
        <v>2.78</v>
      </c>
      <c r="Y14" s="141"/>
      <c r="Z14" s="112" t="s">
        <v>159</v>
      </c>
      <c r="AA14" s="41">
        <v>49</v>
      </c>
      <c r="AB14" s="44">
        <v>1</v>
      </c>
      <c r="AC14" s="79">
        <f t="shared" ref="AC14:AC15" si="11">AA14/AB14</f>
        <v>49</v>
      </c>
      <c r="AD14" s="135"/>
      <c r="AE14" s="135"/>
      <c r="AF14" s="112" t="s">
        <v>159</v>
      </c>
      <c r="AG14" s="101">
        <f>(AC14*$W$17)+$V$19</f>
        <v>6851692.3252631575</v>
      </c>
      <c r="AH14" s="135"/>
      <c r="AI14" s="112" t="s">
        <v>159</v>
      </c>
      <c r="AJ14" s="101">
        <f>AG14/10000</f>
        <v>685.1692325263158</v>
      </c>
      <c r="AK14" s="135"/>
      <c r="AL14" s="135"/>
      <c r="AM14" s="135"/>
      <c r="AN14" s="135"/>
      <c r="AO14" s="135"/>
      <c r="AP14" s="142"/>
      <c r="AQ14" s="135"/>
      <c r="AR14" s="146"/>
      <c r="AS14" s="146"/>
      <c r="AT14" s="135"/>
      <c r="AU14" s="135"/>
      <c r="AV14" s="142"/>
      <c r="AW14" s="135"/>
      <c r="AX14" s="135"/>
      <c r="AY14" s="135"/>
      <c r="AZ14" s="135"/>
      <c r="BA14" s="43"/>
    </row>
    <row r="15" spans="1:53" ht="15.75" thickBot="1">
      <c r="A15" s="120"/>
      <c r="B15" s="157"/>
      <c r="C15" s="180"/>
      <c r="D15" s="183"/>
      <c r="E15" s="163"/>
      <c r="F15" s="38" t="s">
        <v>12</v>
      </c>
      <c r="G15" s="6">
        <v>8.6999999999999993</v>
      </c>
      <c r="H15" s="74">
        <f t="shared" ref="H15:H16" si="12">I15*1000/100</f>
        <v>215.02736842105256</v>
      </c>
      <c r="I15" s="82">
        <f t="shared" ref="I15:I16" si="13">$D$14*G15</f>
        <v>21.502736842105257</v>
      </c>
      <c r="J15" s="82"/>
      <c r="K15" s="74">
        <f t="shared" ref="K15:K16" si="14">H15*J15</f>
        <v>0</v>
      </c>
      <c r="L15" s="6">
        <v>5.8</v>
      </c>
      <c r="M15" s="74">
        <f t="shared" ref="M15:M16" si="15">N15*1000/100</f>
        <v>143.35157894736841</v>
      </c>
      <c r="N15" s="82">
        <f t="shared" ref="N15:N16" si="16">$D$14*L15</f>
        <v>14.33515789473684</v>
      </c>
      <c r="O15" s="82"/>
      <c r="P15" s="74">
        <f t="shared" ref="P15:P16" si="17">M15*O15</f>
        <v>0</v>
      </c>
      <c r="Q15" s="9">
        <v>7.5</v>
      </c>
      <c r="R15" s="74">
        <f t="shared" ref="R15:R16" si="18">S15*1000/100</f>
        <v>185.36842105263153</v>
      </c>
      <c r="S15" s="82">
        <f t="shared" ref="S15:S16" si="19">$D$14*Q15</f>
        <v>18.536842105263155</v>
      </c>
      <c r="T15" s="82"/>
      <c r="U15" s="74">
        <f t="shared" ref="U15:U16" si="20">R15*T15</f>
        <v>0</v>
      </c>
      <c r="V15" s="74">
        <f t="shared" ref="V15:V16" si="21">K15+P15+U15</f>
        <v>0</v>
      </c>
      <c r="W15" s="14"/>
      <c r="X15" s="142"/>
      <c r="Y15" s="142"/>
      <c r="Z15" s="103" t="s">
        <v>156</v>
      </c>
      <c r="AA15" s="100">
        <v>49</v>
      </c>
      <c r="AB15" s="102">
        <v>40</v>
      </c>
      <c r="AC15" s="114">
        <f t="shared" si="11"/>
        <v>1.2250000000000001</v>
      </c>
      <c r="AD15" s="135"/>
      <c r="AE15" s="135"/>
      <c r="AF15" s="103" t="s">
        <v>156</v>
      </c>
      <c r="AG15" s="101">
        <f>(AC15*$W$17)+$V$19</f>
        <v>6094601.9002631577</v>
      </c>
      <c r="AH15" s="135"/>
      <c r="AI15" s="103" t="s">
        <v>156</v>
      </c>
      <c r="AJ15" s="101">
        <f>AG15/10000</f>
        <v>609.46019002631579</v>
      </c>
      <c r="AK15" s="135"/>
      <c r="AL15" s="135"/>
      <c r="AM15" s="135"/>
      <c r="AN15" s="135"/>
      <c r="AO15" s="135"/>
      <c r="AP15" s="142"/>
      <c r="AQ15" s="135"/>
      <c r="AR15" s="146"/>
      <c r="AS15" s="146"/>
      <c r="AT15" s="135"/>
      <c r="AU15" s="141"/>
      <c r="AV15" s="142"/>
      <c r="AW15" s="135"/>
      <c r="AX15" s="135"/>
      <c r="AY15" s="135"/>
      <c r="AZ15" s="135"/>
      <c r="BA15" s="43"/>
    </row>
    <row r="16" spans="1:53" ht="15.75" thickBot="1">
      <c r="A16" s="120"/>
      <c r="B16" s="158"/>
      <c r="C16" s="181"/>
      <c r="D16" s="184"/>
      <c r="E16" s="164"/>
      <c r="F16" s="39" t="s">
        <v>13</v>
      </c>
      <c r="G16" s="10">
        <v>10.5</v>
      </c>
      <c r="H16" s="74">
        <f t="shared" si="12"/>
        <v>259.51578947368415</v>
      </c>
      <c r="I16" s="82">
        <f t="shared" si="13"/>
        <v>25.951578947368418</v>
      </c>
      <c r="J16" s="82"/>
      <c r="K16" s="74">
        <f t="shared" si="14"/>
        <v>0</v>
      </c>
      <c r="L16" s="10">
        <v>7.2</v>
      </c>
      <c r="M16" s="74">
        <f t="shared" si="15"/>
        <v>177.95368421052629</v>
      </c>
      <c r="N16" s="82">
        <f t="shared" si="16"/>
        <v>17.795368421052629</v>
      </c>
      <c r="O16" s="82"/>
      <c r="P16" s="74">
        <f t="shared" si="17"/>
        <v>0</v>
      </c>
      <c r="Q16" s="11">
        <v>9.1999999999999993</v>
      </c>
      <c r="R16" s="74">
        <f t="shared" si="18"/>
        <v>227.38526315789466</v>
      </c>
      <c r="S16" s="82">
        <f t="shared" si="19"/>
        <v>22.738526315789468</v>
      </c>
      <c r="T16" s="82">
        <v>0</v>
      </c>
      <c r="U16" s="74">
        <f t="shared" si="20"/>
        <v>0</v>
      </c>
      <c r="V16" s="90">
        <f t="shared" si="21"/>
        <v>0</v>
      </c>
      <c r="W16" s="91" t="s">
        <v>130</v>
      </c>
      <c r="X16" s="92" t="s">
        <v>149</v>
      </c>
      <c r="Y16" s="124"/>
      <c r="Z16" s="120"/>
      <c r="AA16" s="135"/>
      <c r="AB16" s="135"/>
      <c r="AC16" s="135"/>
      <c r="AD16" s="135"/>
      <c r="AE16" s="135"/>
      <c r="AF16" s="135"/>
      <c r="AG16" s="135"/>
      <c r="AH16" s="135"/>
      <c r="AI16" s="135"/>
      <c r="AJ16" s="135"/>
      <c r="AK16" s="135"/>
      <c r="AL16" s="135"/>
      <c r="AM16" s="135"/>
      <c r="AN16" s="135"/>
      <c r="AO16" s="135"/>
      <c r="AP16" s="142"/>
      <c r="AQ16" s="135"/>
      <c r="AR16" s="146"/>
      <c r="AS16" s="146"/>
      <c r="AT16" s="135"/>
      <c r="AU16" s="141"/>
      <c r="AV16" s="142"/>
      <c r="AW16" s="135"/>
      <c r="AX16" s="135"/>
      <c r="AY16" s="135"/>
      <c r="AZ16" s="135"/>
      <c r="BA16" s="43"/>
    </row>
    <row r="17" spans="1:53" ht="63.75" thickBot="1">
      <c r="A17" s="120"/>
      <c r="B17" s="120"/>
      <c r="C17" s="126" t="s">
        <v>80</v>
      </c>
      <c r="D17" s="120"/>
      <c r="E17" s="120"/>
      <c r="F17" s="120"/>
      <c r="G17" s="120"/>
      <c r="H17" s="120"/>
      <c r="I17" s="120"/>
      <c r="J17" s="120"/>
      <c r="K17" s="120"/>
      <c r="L17" s="120"/>
      <c r="M17" s="126" t="s">
        <v>152</v>
      </c>
      <c r="N17" s="120"/>
      <c r="O17" s="120"/>
      <c r="P17" s="120"/>
      <c r="Q17" s="120"/>
      <c r="R17" s="120"/>
      <c r="S17" s="120"/>
      <c r="T17" s="120"/>
      <c r="U17" s="83" t="s">
        <v>146</v>
      </c>
      <c r="V17" s="84">
        <f>SUM(V14:V16)</f>
        <v>2859199.1452631573</v>
      </c>
      <c r="W17" s="71">
        <f>J14+J15+J16+O14+O15+O16+T14+T15+T16</f>
        <v>15847</v>
      </c>
      <c r="X17" s="70">
        <f>(G14*J14/100)+(G15*J15/100)+(G16*J16/100)+(L14*O14/100)+(L15*O15/100)+(L16*O16/100)+(Q14*T14/100)+(Q15*T15/100)+(Q16*T16/100)</f>
        <v>1156.8309999999999</v>
      </c>
      <c r="Y17" s="141"/>
      <c r="Z17" s="120"/>
      <c r="AA17" s="135" t="s">
        <v>88</v>
      </c>
      <c r="AB17" s="135"/>
      <c r="AC17" s="135"/>
      <c r="AD17" s="135"/>
      <c r="AE17" s="135"/>
      <c r="AF17" s="135"/>
      <c r="AG17" s="135"/>
      <c r="AH17" s="135"/>
      <c r="AI17" s="135"/>
      <c r="AJ17" s="135"/>
      <c r="AK17" s="135"/>
      <c r="AL17" s="135"/>
      <c r="AM17" s="135"/>
      <c r="AN17" s="135"/>
      <c r="AO17" s="120"/>
      <c r="AP17" s="135"/>
      <c r="AQ17" s="135"/>
      <c r="AR17" s="135"/>
      <c r="AS17" s="135"/>
      <c r="AT17" s="135"/>
      <c r="AU17" s="135"/>
      <c r="AV17" s="135"/>
      <c r="AW17" s="135"/>
      <c r="AX17" s="135"/>
      <c r="AY17" s="135"/>
      <c r="AZ17" s="135"/>
      <c r="BA17" s="43"/>
    </row>
    <row r="18" spans="1:53" ht="75.75" thickBot="1">
      <c r="A18" s="120"/>
      <c r="B18" s="120"/>
      <c r="C18" s="120"/>
      <c r="D18" s="120"/>
      <c r="E18" s="120"/>
      <c r="F18" s="120"/>
      <c r="G18" s="120"/>
      <c r="H18" s="120"/>
      <c r="I18" s="120"/>
      <c r="J18" s="120"/>
      <c r="K18" s="120"/>
      <c r="L18" s="120"/>
      <c r="M18" s="120"/>
      <c r="N18" s="120"/>
      <c r="O18" s="120"/>
      <c r="P18" s="120"/>
      <c r="Q18" s="120"/>
      <c r="R18" s="120"/>
      <c r="S18" s="120"/>
      <c r="T18" s="120"/>
      <c r="U18" s="85" t="s">
        <v>150</v>
      </c>
      <c r="V18" s="86">
        <f>(X14*1000)*X17</f>
        <v>3215990.1799999997</v>
      </c>
      <c r="W18" s="120"/>
      <c r="X18" s="120"/>
      <c r="Y18" s="120"/>
      <c r="Z18" s="120"/>
      <c r="AA18" s="120"/>
      <c r="AB18" s="120"/>
      <c r="AC18" s="120"/>
      <c r="AD18" s="120"/>
      <c r="AE18" s="120"/>
      <c r="AF18" s="120"/>
      <c r="AG18" s="119" t="s">
        <v>181</v>
      </c>
      <c r="AH18" s="119" t="s">
        <v>177</v>
      </c>
      <c r="AI18" s="120"/>
      <c r="AJ18" s="119" t="s">
        <v>179</v>
      </c>
      <c r="AK18" s="120"/>
      <c r="AL18" s="120"/>
      <c r="AM18" s="120"/>
      <c r="AN18" s="120"/>
      <c r="AO18" s="120"/>
      <c r="AP18" s="120"/>
      <c r="AQ18" s="120"/>
      <c r="AR18" s="120"/>
      <c r="AS18" s="120"/>
      <c r="AT18" s="120"/>
      <c r="AU18" s="120"/>
      <c r="AV18" s="120"/>
      <c r="AW18" s="120"/>
      <c r="AX18" s="120"/>
      <c r="AY18" s="120"/>
      <c r="AZ18" s="120"/>
    </row>
    <row r="19" spans="1:53" ht="48" thickBot="1">
      <c r="A19" s="120"/>
      <c r="B19" s="120"/>
      <c r="C19" s="120"/>
      <c r="D19" s="120"/>
      <c r="E19" s="120"/>
      <c r="F19" s="120"/>
      <c r="G19" s="120"/>
      <c r="H19" s="120"/>
      <c r="I19" s="120"/>
      <c r="J19" s="120"/>
      <c r="K19" s="120"/>
      <c r="L19" s="120"/>
      <c r="M19" s="120"/>
      <c r="N19" s="120"/>
      <c r="O19" s="120"/>
      <c r="P19" s="120"/>
      <c r="Q19" s="120"/>
      <c r="R19" s="120"/>
      <c r="S19" s="120"/>
      <c r="T19" s="120"/>
      <c r="U19" s="87" t="s">
        <v>151</v>
      </c>
      <c r="V19" s="89">
        <f>SUM(V17:V18)</f>
        <v>6075189.3252631575</v>
      </c>
      <c r="W19" s="120"/>
      <c r="X19" s="120"/>
      <c r="Y19" s="120"/>
      <c r="Z19" s="120"/>
      <c r="AA19" s="120"/>
      <c r="AB19" s="120"/>
      <c r="AC19" s="120"/>
      <c r="AD19" s="120"/>
      <c r="AE19" s="120"/>
      <c r="AF19" s="120"/>
      <c r="AG19" s="147">
        <f>(AG14-AG5)/1000000</f>
        <v>5.797864475628467</v>
      </c>
      <c r="AH19" s="118">
        <f>100%-(AG5/AG14)</f>
        <v>0.84619451668180168</v>
      </c>
      <c r="AI19" s="120"/>
      <c r="AJ19" s="147">
        <f>AJ14-AJ5</f>
        <v>579.78644756284677</v>
      </c>
      <c r="AK19" s="120"/>
      <c r="AL19" s="120"/>
      <c r="AM19" s="120"/>
      <c r="AN19" s="120"/>
      <c r="AO19" s="120"/>
      <c r="AP19" s="120"/>
      <c r="AQ19" s="120"/>
      <c r="AR19" s="120"/>
      <c r="AS19" s="120"/>
      <c r="AT19" s="120"/>
      <c r="AU19" s="120"/>
      <c r="AV19" s="120"/>
      <c r="AW19" s="120"/>
      <c r="AX19" s="120"/>
      <c r="AY19" s="120"/>
      <c r="AZ19" s="120"/>
    </row>
    <row r="20" spans="1:53">
      <c r="A20" s="120"/>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row>
    <row r="21" spans="1:53">
      <c r="A21" s="120"/>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row>
    <row r="22" spans="1:53">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row>
    <row r="23" spans="1:53">
      <c r="A23" s="120"/>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row>
    <row r="24" spans="1:53">
      <c r="A24" s="120"/>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row>
    <row r="25" spans="1:53">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row>
    <row r="26" spans="1:53">
      <c r="A26" s="120"/>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row>
    <row r="27" spans="1:53">
      <c r="A27" s="120"/>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row>
    <row r="28" spans="1:53">
      <c r="A28" s="120"/>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row>
    <row r="29" spans="1:53">
      <c r="A29" s="120"/>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row>
    <row r="30" spans="1:53">
      <c r="A30" s="120"/>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120"/>
      <c r="AY30" s="120"/>
      <c r="AZ30" s="120"/>
    </row>
    <row r="31" spans="1:53">
      <c r="A31" s="12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row>
    <row r="32" spans="1:53">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row>
    <row r="33" spans="1:52">
      <c r="A33" s="120"/>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row>
    <row r="34" spans="1:52">
      <c r="A34" s="120"/>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row>
    <row r="35" spans="1:52">
      <c r="A35" s="120"/>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row>
    <row r="36" spans="1:52">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row>
    <row r="37" spans="1:52">
      <c r="A37" s="120"/>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row>
    <row r="38" spans="1:52">
      <c r="A38" s="120"/>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row>
    <row r="39" spans="1:52">
      <c r="A39" s="120"/>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row>
    <row r="40" spans="1:52">
      <c r="A40" s="120"/>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row>
    <row r="41" spans="1:52">
      <c r="A41" s="120"/>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row>
    <row r="42" spans="1:52">
      <c r="A42" s="120"/>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row>
    <row r="43" spans="1:52">
      <c r="A43" s="120"/>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row>
    <row r="44" spans="1:52">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row>
    <row r="45" spans="1:52">
      <c r="A45" s="120"/>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row>
    <row r="46" spans="1:52">
      <c r="A46" s="120"/>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row>
    <row r="47" spans="1:52">
      <c r="A47" s="120"/>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row>
    <row r="48" spans="1:52">
      <c r="A48" s="120"/>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row>
    <row r="49" spans="1:52">
      <c r="A49" s="120"/>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row>
    <row r="50" spans="1:52">
      <c r="A50" s="120"/>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row>
    <row r="51" spans="1:52">
      <c r="A51" s="120"/>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row>
    <row r="52" spans="1:52">
      <c r="A52" s="120"/>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row>
    <row r="53" spans="1:52">
      <c r="A53" s="120"/>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row>
    <row r="54" spans="1:52">
      <c r="A54" s="120"/>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row>
    <row r="55" spans="1:52" ht="30">
      <c r="A55" s="120"/>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3" t="s">
        <v>166</v>
      </c>
      <c r="AB55" s="125" t="s">
        <v>131</v>
      </c>
      <c r="AC55" s="127" t="s">
        <v>159</v>
      </c>
      <c r="AD55" s="120"/>
      <c r="AE55" s="120"/>
      <c r="AF55" s="120"/>
      <c r="AG55" s="120"/>
      <c r="AH55" s="120"/>
      <c r="AI55" s="120"/>
      <c r="AJ55" s="120"/>
      <c r="AK55" s="120"/>
      <c r="AL55" s="120"/>
      <c r="AM55" s="120"/>
      <c r="AN55" s="120"/>
      <c r="AO55" s="120"/>
      <c r="AP55" s="120"/>
      <c r="AQ55" s="120"/>
      <c r="AR55" s="120"/>
      <c r="AS55" s="120"/>
      <c r="AT55" s="120"/>
      <c r="AU55" s="120"/>
      <c r="AV55" s="120"/>
      <c r="AW55" s="120"/>
      <c r="AX55" s="120"/>
      <c r="AY55" s="120"/>
      <c r="AZ55" s="120"/>
    </row>
    <row r="56" spans="1:52" ht="48" thickBot="1">
      <c r="A56" s="120"/>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8" t="s">
        <v>127</v>
      </c>
      <c r="AB56" s="129">
        <f>V8</f>
        <v>134701.84963469001</v>
      </c>
      <c r="AC56" s="130">
        <f>V19</f>
        <v>6075189.3252631575</v>
      </c>
      <c r="AD56" s="120"/>
      <c r="AE56" s="120"/>
      <c r="AF56" s="120"/>
      <c r="AG56" s="120"/>
      <c r="AH56" s="120"/>
      <c r="AI56" s="120"/>
      <c r="AJ56" s="120"/>
      <c r="AK56" s="120"/>
      <c r="AL56" s="120"/>
      <c r="AM56" s="120"/>
      <c r="AN56" s="120"/>
      <c r="AO56" s="120"/>
      <c r="AP56" s="120"/>
      <c r="AQ56" s="120"/>
      <c r="AR56" s="120"/>
      <c r="AS56" s="120"/>
      <c r="AT56" s="120"/>
      <c r="AU56" s="120"/>
      <c r="AV56" s="120"/>
      <c r="AW56" s="120"/>
      <c r="AX56" s="120"/>
      <c r="AY56" s="120"/>
      <c r="AZ56" s="120"/>
    </row>
    <row r="57" spans="1:52" ht="45.75" thickBot="1">
      <c r="A57" s="120"/>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5" t="s">
        <v>164</v>
      </c>
      <c r="AB57" s="131">
        <f>AB58-AB56</f>
        <v>919126</v>
      </c>
      <c r="AC57" s="132">
        <f>AC58-AC56</f>
        <v>776503</v>
      </c>
      <c r="AD57" s="120"/>
      <c r="AE57" s="120"/>
      <c r="AF57" s="120"/>
      <c r="AG57" s="120"/>
      <c r="AH57" s="120"/>
      <c r="AI57" s="120"/>
      <c r="AJ57" s="120"/>
      <c r="AK57" s="120"/>
      <c r="AL57" s="120"/>
      <c r="AM57" s="120"/>
      <c r="AN57" s="120"/>
      <c r="AO57" s="120"/>
      <c r="AP57" s="120"/>
      <c r="AQ57" s="120"/>
      <c r="AR57" s="120"/>
      <c r="AS57" s="120"/>
      <c r="AT57" s="120"/>
      <c r="AU57" s="120"/>
      <c r="AV57" s="120"/>
      <c r="AW57" s="120"/>
      <c r="AX57" s="120"/>
      <c r="AY57" s="120"/>
      <c r="AZ57" s="120"/>
    </row>
    <row r="58" spans="1:52">
      <c r="A58" s="120"/>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5" t="s">
        <v>165</v>
      </c>
      <c r="AB58" s="133">
        <f>AG5</f>
        <v>1053827.84963469</v>
      </c>
      <c r="AC58" s="133">
        <f>AG14</f>
        <v>6851692.3252631575</v>
      </c>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0"/>
      <c r="AZ58" s="120"/>
    </row>
    <row r="59" spans="1:52">
      <c r="A59" s="120"/>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0"/>
      <c r="AY59" s="120"/>
      <c r="AZ59" s="120"/>
    </row>
    <row r="60" spans="1:52">
      <c r="A60" s="120"/>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0"/>
      <c r="AM60" s="120"/>
      <c r="AN60" s="120"/>
      <c r="AO60" s="120"/>
      <c r="AP60" s="120"/>
      <c r="AQ60" s="120"/>
      <c r="AR60" s="120"/>
      <c r="AS60" s="120"/>
      <c r="AT60" s="120"/>
      <c r="AU60" s="120"/>
      <c r="AV60" s="120"/>
      <c r="AW60" s="120"/>
      <c r="AX60" s="120"/>
      <c r="AY60" s="120"/>
      <c r="AZ60" s="120"/>
    </row>
    <row r="61" spans="1:52">
      <c r="A61" s="120"/>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t="s">
        <v>167</v>
      </c>
      <c r="AK61" s="120"/>
      <c r="AL61" s="120"/>
      <c r="AM61" s="120"/>
      <c r="AN61" s="120"/>
      <c r="AO61" s="120"/>
      <c r="AP61" s="120"/>
      <c r="AQ61" s="120"/>
      <c r="AR61" s="120"/>
      <c r="AS61" s="120"/>
      <c r="AT61" s="120"/>
      <c r="AU61" s="120"/>
      <c r="AV61" s="120"/>
      <c r="AW61" s="120"/>
      <c r="AX61" s="120"/>
      <c r="AY61" s="120"/>
      <c r="AZ61" s="120"/>
    </row>
    <row r="62" spans="1:52">
      <c r="A62" s="120"/>
      <c r="B62" s="120"/>
      <c r="C62" s="120"/>
      <c r="D62" s="120"/>
      <c r="E62" s="120"/>
      <c r="F62" s="120"/>
      <c r="G62" s="120"/>
      <c r="H62" s="120"/>
      <c r="I62" s="120"/>
      <c r="J62" s="120"/>
      <c r="K62" s="120"/>
      <c r="L62" s="120"/>
      <c r="M62" s="120"/>
      <c r="N62" s="120"/>
      <c r="O62" s="120"/>
      <c r="P62" s="120"/>
      <c r="Q62" s="120"/>
      <c r="R62" s="120"/>
      <c r="S62" s="120"/>
      <c r="T62" s="120"/>
      <c r="U62" s="120"/>
      <c r="V62" s="120"/>
      <c r="W62" s="120"/>
      <c r="AJ62" s="120"/>
      <c r="AK62" s="120"/>
      <c r="AL62" s="120"/>
      <c r="AM62" s="120"/>
      <c r="AN62" s="120"/>
      <c r="AO62" s="120"/>
      <c r="AP62" s="120"/>
      <c r="AQ62" s="120"/>
      <c r="AR62" s="120"/>
      <c r="AS62" s="120"/>
      <c r="AT62" s="120"/>
      <c r="AU62" s="120"/>
    </row>
    <row r="63" spans="1:52" ht="30">
      <c r="AJ63" s="115" t="s">
        <v>168</v>
      </c>
      <c r="AK63" s="115" t="s">
        <v>169</v>
      </c>
    </row>
    <row r="64" spans="1:52" ht="75">
      <c r="AJ64" s="115" t="s">
        <v>170</v>
      </c>
      <c r="AK64" s="115" t="s">
        <v>171</v>
      </c>
    </row>
    <row r="65" spans="36:37" ht="75">
      <c r="AJ65" s="115" t="s">
        <v>172</v>
      </c>
      <c r="AK65" s="115" t="s">
        <v>173</v>
      </c>
    </row>
  </sheetData>
  <dataConsolidate/>
  <mergeCells count="36">
    <mergeCell ref="V11:V13"/>
    <mergeCell ref="B1:V1"/>
    <mergeCell ref="AA1:AC1"/>
    <mergeCell ref="G12:K12"/>
    <mergeCell ref="L12:P12"/>
    <mergeCell ref="Q12:U12"/>
    <mergeCell ref="F11:F13"/>
    <mergeCell ref="G11:U11"/>
    <mergeCell ref="X11:X12"/>
    <mergeCell ref="AA10:AC10"/>
    <mergeCell ref="E2:E4"/>
    <mergeCell ref="F2:F4"/>
    <mergeCell ref="AG2:AG3"/>
    <mergeCell ref="L3:P3"/>
    <mergeCell ref="Q3:U3"/>
    <mergeCell ref="G2:U2"/>
    <mergeCell ref="AJ2:AJ3"/>
    <mergeCell ref="AA2:AC3"/>
    <mergeCell ref="V2:V4"/>
    <mergeCell ref="G3:K3"/>
    <mergeCell ref="AJ11:AJ12"/>
    <mergeCell ref="AG11:AG12"/>
    <mergeCell ref="B2:B4"/>
    <mergeCell ref="B14:B16"/>
    <mergeCell ref="B11:B13"/>
    <mergeCell ref="E14:E16"/>
    <mergeCell ref="E11:E13"/>
    <mergeCell ref="C7:D7"/>
    <mergeCell ref="C5:D5"/>
    <mergeCell ref="C6:D6"/>
    <mergeCell ref="C2:D4"/>
    <mergeCell ref="C11:D12"/>
    <mergeCell ref="C14:C16"/>
    <mergeCell ref="D14:D16"/>
    <mergeCell ref="B10:V10"/>
    <mergeCell ref="AA11:AC12"/>
  </mergeCells>
  <dataValidations count="2">
    <dataValidation type="list" allowBlank="1" showInputMessage="1" showErrorMessage="1" promptTitle="Photovoltaik" sqref="B6">
      <formula1>PV</formula1>
    </dataValidation>
    <dataValidation allowBlank="1" showInputMessage="1" showErrorMessage="1" promptTitle="Verkehrsart" sqref="G5:G7 L5:L7 Q5:Q7"/>
  </dataValidations>
  <pageMargins left="0.7" right="0.7" top="0.78740157499999996" bottom="0.78740157499999996" header="0.3" footer="0.3"/>
  <pageSetup paperSize="9" orientation="portrait" r:id="rId1"/>
  <ignoredErrors>
    <ignoredError sqref="Q6" 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Title="Anbieter">
          <x14:formula1>
            <xm:f>Strommix!$C$20:$C$23</xm:f>
          </x14:formula1>
          <xm:sqref>B5</xm:sqref>
        </x14:dataValidation>
        <x14:dataValidation type="list" allowBlank="1" showInputMessage="1" showErrorMessage="1" promptTitle="Kraftwerkstypen">
          <x14:formula1>
            <xm:f>'CO2 Stromerzeugung'!$A$3:$A$25</xm:f>
          </x14:formula1>
          <xm:sqref>B7</xm:sqref>
        </x14:dataValidation>
        <x14:dataValidation type="list" allowBlank="1" showInputMessage="1" showErrorMessage="1" promptTitle="Elektoauto wählen">
          <x14:formula1>
            <xm:f>'E-Car Verbrauch'!$A$3:$A$7</xm:f>
          </x14:formula1>
          <xm:sqref>E5:E8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B26" sqref="B26"/>
    </sheetView>
  </sheetViews>
  <sheetFormatPr baseColWidth="10" defaultRowHeight="15"/>
  <cols>
    <col min="1" max="1" width="33.42578125" customWidth="1"/>
    <col min="2" max="2" width="20.42578125" customWidth="1"/>
  </cols>
  <sheetData>
    <row r="1" spans="1:3" ht="32.25" thickBot="1">
      <c r="A1" s="16" t="s">
        <v>117</v>
      </c>
    </row>
    <row r="2" spans="1:3" ht="15.75" thickBot="1">
      <c r="A2" s="17" t="s">
        <v>27</v>
      </c>
      <c r="B2" s="17" t="s">
        <v>81</v>
      </c>
    </row>
    <row r="3" spans="1:3">
      <c r="A3" s="19" t="s">
        <v>28</v>
      </c>
      <c r="B3" s="19">
        <v>-409</v>
      </c>
    </row>
    <row r="4" spans="1:3">
      <c r="A4" s="31" t="s">
        <v>71</v>
      </c>
      <c r="B4" s="31">
        <v>15</v>
      </c>
    </row>
    <row r="5" spans="1:3">
      <c r="A5" s="18" t="s">
        <v>29</v>
      </c>
      <c r="B5" s="18">
        <v>22</v>
      </c>
    </row>
    <row r="6" spans="1:3">
      <c r="A6" s="27" t="s">
        <v>30</v>
      </c>
      <c r="B6" s="18">
        <v>23</v>
      </c>
    </row>
    <row r="7" spans="1:3">
      <c r="A7" s="18" t="s">
        <v>31</v>
      </c>
      <c r="B7" s="18">
        <v>27</v>
      </c>
    </row>
    <row r="8" spans="1:3">
      <c r="A8" s="18" t="s">
        <v>32</v>
      </c>
      <c r="B8" s="18">
        <v>32</v>
      </c>
    </row>
    <row r="9" spans="1:3">
      <c r="A9" s="27" t="s">
        <v>33</v>
      </c>
      <c r="B9" s="18">
        <v>40</v>
      </c>
    </row>
    <row r="10" spans="1:3">
      <c r="A10" s="18" t="s">
        <v>68</v>
      </c>
      <c r="B10" s="18">
        <v>55</v>
      </c>
      <c r="C10" s="18">
        <v>101</v>
      </c>
    </row>
    <row r="11" spans="1:3">
      <c r="A11" s="18" t="s">
        <v>69</v>
      </c>
      <c r="B11" s="18">
        <v>60</v>
      </c>
      <c r="C11" s="18">
        <v>134</v>
      </c>
    </row>
    <row r="12" spans="1:3" ht="30">
      <c r="A12" s="80" t="s">
        <v>142</v>
      </c>
      <c r="B12" s="80">
        <v>51</v>
      </c>
    </row>
    <row r="13" spans="1:3">
      <c r="A13" s="18" t="s">
        <v>34</v>
      </c>
      <c r="B13" s="18">
        <v>148</v>
      </c>
    </row>
    <row r="14" spans="1:3">
      <c r="A14" s="18" t="s">
        <v>35</v>
      </c>
      <c r="B14" s="18">
        <v>428</v>
      </c>
    </row>
    <row r="15" spans="1:3">
      <c r="A15" s="18" t="s">
        <v>70</v>
      </c>
      <c r="B15" s="18">
        <v>104</v>
      </c>
    </row>
    <row r="16" spans="1:3">
      <c r="A16" s="18" t="s">
        <v>36</v>
      </c>
      <c r="B16" s="18">
        <v>622</v>
      </c>
    </row>
    <row r="17" spans="1:2">
      <c r="A17" s="18" t="s">
        <v>37</v>
      </c>
      <c r="B17" s="18">
        <v>729</v>
      </c>
    </row>
    <row r="18" spans="1:2">
      <c r="A18" s="18" t="s">
        <v>38</v>
      </c>
      <c r="B18" s="18">
        <v>949</v>
      </c>
    </row>
    <row r="19" spans="1:2">
      <c r="A19" s="18" t="s">
        <v>39</v>
      </c>
      <c r="B19" s="18">
        <v>1153</v>
      </c>
    </row>
    <row r="20" spans="1:2">
      <c r="A20" s="31" t="s">
        <v>72</v>
      </c>
      <c r="B20" s="31">
        <v>217</v>
      </c>
    </row>
    <row r="21" spans="1:2">
      <c r="A21" s="31" t="s">
        <v>73</v>
      </c>
      <c r="B21" s="31">
        <v>188</v>
      </c>
    </row>
    <row r="22" spans="1:2">
      <c r="A22" s="31" t="s">
        <v>74</v>
      </c>
      <c r="B22" s="31">
        <v>153</v>
      </c>
    </row>
    <row r="23" spans="1:2">
      <c r="A23" s="31" t="s">
        <v>75</v>
      </c>
      <c r="B23" s="31">
        <v>4</v>
      </c>
    </row>
    <row r="24" spans="1:2">
      <c r="A24" s="31" t="s">
        <v>76</v>
      </c>
      <c r="B24" s="31">
        <v>3</v>
      </c>
    </row>
    <row r="25" spans="1:2">
      <c r="A25" s="31" t="s">
        <v>129</v>
      </c>
      <c r="B25" s="6">
        <f>'Strommix SH'!C10</f>
        <v>159.30640000000002</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election activeCell="H10" sqref="H10"/>
    </sheetView>
  </sheetViews>
  <sheetFormatPr baseColWidth="10" defaultRowHeight="15"/>
  <cols>
    <col min="1" max="1" width="19.5703125" customWidth="1"/>
    <col min="2" max="2" width="12.42578125" customWidth="1"/>
    <col min="3" max="3" width="10.7109375" customWidth="1"/>
    <col min="4" max="4" width="9.7109375" customWidth="1"/>
    <col min="5" max="5" width="16.140625" customWidth="1"/>
    <col min="6" max="6" width="12.140625" customWidth="1"/>
    <col min="7" max="7" width="14.28515625" customWidth="1"/>
    <col min="12" max="12" width="15.140625" customWidth="1"/>
  </cols>
  <sheetData>
    <row r="1" spans="1:15" ht="36.75" customHeight="1" thickBot="1">
      <c r="B1" s="206" t="s">
        <v>94</v>
      </c>
      <c r="C1" s="207"/>
      <c r="D1" s="207"/>
      <c r="E1" s="207"/>
      <c r="F1" s="208"/>
      <c r="G1" s="49"/>
      <c r="H1" s="159" t="s">
        <v>10</v>
      </c>
      <c r="I1" s="49"/>
      <c r="J1" s="49"/>
    </row>
    <row r="2" spans="1:15" ht="36.75" customHeight="1" thickBot="1">
      <c r="A2" s="72" t="s">
        <v>44</v>
      </c>
      <c r="B2" s="55" t="s">
        <v>4</v>
      </c>
      <c r="C2" s="17" t="s">
        <v>5</v>
      </c>
      <c r="D2" s="17" t="s">
        <v>6</v>
      </c>
      <c r="E2" s="56" t="s">
        <v>119</v>
      </c>
      <c r="F2" s="57" t="s">
        <v>101</v>
      </c>
      <c r="G2" s="35"/>
      <c r="H2" s="161"/>
      <c r="K2" s="50" t="s">
        <v>97</v>
      </c>
      <c r="L2" s="35"/>
      <c r="M2" s="14"/>
      <c r="N2" s="35"/>
      <c r="O2" t="s">
        <v>100</v>
      </c>
    </row>
    <row r="3" spans="1:15" ht="15.75" thickBot="1">
      <c r="A3" s="21" t="s">
        <v>93</v>
      </c>
      <c r="B3" s="60">
        <v>11.3</v>
      </c>
      <c r="C3" s="60">
        <v>15.03</v>
      </c>
      <c r="D3" s="60">
        <v>25.7</v>
      </c>
      <c r="E3" s="59">
        <v>17.7</v>
      </c>
      <c r="F3" s="59">
        <v>17.7</v>
      </c>
      <c r="G3" t="s">
        <v>95</v>
      </c>
      <c r="H3" s="7" t="s">
        <v>24</v>
      </c>
      <c r="O3" s="52">
        <v>40544</v>
      </c>
    </row>
    <row r="4" spans="1:15" ht="15.75" thickBot="1">
      <c r="A4" s="21" t="s">
        <v>43</v>
      </c>
      <c r="B4" s="60">
        <v>13.3</v>
      </c>
      <c r="C4" s="60">
        <v>14.2</v>
      </c>
      <c r="D4" s="60">
        <v>24.3</v>
      </c>
      <c r="E4" s="59">
        <v>16.7</v>
      </c>
      <c r="F4" s="21">
        <v>12.9</v>
      </c>
      <c r="G4" t="s">
        <v>42</v>
      </c>
      <c r="H4" s="7" t="s">
        <v>24</v>
      </c>
      <c r="K4" s="61">
        <v>16.7</v>
      </c>
      <c r="L4" t="s">
        <v>96</v>
      </c>
      <c r="O4" s="52">
        <v>41579</v>
      </c>
    </row>
    <row r="5" spans="1:15" ht="15.75" thickBot="1">
      <c r="A5" s="53" t="s">
        <v>40</v>
      </c>
      <c r="B5" s="58">
        <v>14</v>
      </c>
      <c r="C5" s="58">
        <v>17</v>
      </c>
      <c r="D5" s="58">
        <v>28.3</v>
      </c>
      <c r="E5" s="59">
        <v>21.4</v>
      </c>
      <c r="F5" s="54">
        <v>14.6</v>
      </c>
      <c r="G5" t="s">
        <v>42</v>
      </c>
      <c r="H5" s="7" t="s">
        <v>24</v>
      </c>
      <c r="K5" s="61">
        <v>21.4</v>
      </c>
      <c r="L5" t="s">
        <v>96</v>
      </c>
      <c r="O5" s="52">
        <v>41548</v>
      </c>
    </row>
    <row r="6" spans="1:15">
      <c r="A6" s="21" t="s">
        <v>92</v>
      </c>
      <c r="B6" s="60">
        <v>10.4</v>
      </c>
      <c r="C6" s="60">
        <v>11.9</v>
      </c>
      <c r="D6" s="60">
        <v>18.600000000000001</v>
      </c>
      <c r="E6" s="59">
        <v>13.8</v>
      </c>
      <c r="F6" s="21">
        <v>11.7</v>
      </c>
      <c r="H6" s="7" t="s">
        <v>24</v>
      </c>
      <c r="K6" s="61">
        <v>13.8</v>
      </c>
      <c r="L6" t="s">
        <v>98</v>
      </c>
      <c r="N6" t="s">
        <v>99</v>
      </c>
      <c r="O6" s="52">
        <v>41548</v>
      </c>
    </row>
    <row r="7" spans="1:15">
      <c r="A7" s="21" t="s">
        <v>190</v>
      </c>
      <c r="B7" s="60">
        <v>11.75</v>
      </c>
      <c r="C7" s="60">
        <v>13.93</v>
      </c>
      <c r="D7" s="60">
        <v>15.97</v>
      </c>
      <c r="E7" s="60">
        <v>13.98</v>
      </c>
      <c r="F7" s="60">
        <v>13.98</v>
      </c>
    </row>
    <row r="8" spans="1:15">
      <c r="A8" s="21"/>
      <c r="B8" s="21"/>
      <c r="C8" s="21"/>
      <c r="D8" s="21"/>
      <c r="E8" s="21"/>
      <c r="F8" s="21"/>
    </row>
    <row r="9" spans="1:15">
      <c r="A9" s="21"/>
      <c r="B9" s="21"/>
      <c r="C9" s="21"/>
      <c r="D9" s="21"/>
      <c r="E9" s="21"/>
      <c r="F9" s="21"/>
    </row>
    <row r="10" spans="1:15">
      <c r="A10" s="21"/>
      <c r="B10" s="21"/>
      <c r="C10" s="21"/>
      <c r="D10" s="21"/>
      <c r="E10" s="21"/>
      <c r="F10" s="21"/>
    </row>
    <row r="11" spans="1:15">
      <c r="A11" s="21"/>
      <c r="B11" s="21"/>
      <c r="C11" s="21"/>
      <c r="D11" s="21"/>
      <c r="E11" s="21"/>
      <c r="F11" s="21"/>
    </row>
    <row r="12" spans="1:15">
      <c r="A12" s="21"/>
      <c r="B12" s="21"/>
      <c r="C12" s="21"/>
      <c r="D12" s="21"/>
      <c r="E12" s="21"/>
      <c r="F12" s="21"/>
    </row>
    <row r="14" spans="1:15" ht="16.5">
      <c r="I14" s="51"/>
    </row>
    <row r="15" spans="1:15" ht="16.5">
      <c r="A15" s="204" t="s">
        <v>120</v>
      </c>
      <c r="B15" s="205"/>
      <c r="C15" s="205"/>
      <c r="D15" s="205"/>
      <c r="E15" s="205"/>
      <c r="F15" s="205"/>
      <c r="I15" s="51"/>
    </row>
    <row r="16" spans="1:15" ht="58.5" customHeight="1">
      <c r="A16" s="205"/>
      <c r="B16" s="205"/>
      <c r="C16" s="205"/>
      <c r="D16" s="205"/>
      <c r="E16" s="205"/>
      <c r="F16" s="205"/>
      <c r="I16" s="51"/>
    </row>
    <row r="17" spans="2:9" ht="16.5">
      <c r="B17" s="35"/>
      <c r="C17" s="35"/>
      <c r="D17" s="35"/>
      <c r="E17" s="35"/>
      <c r="I17" s="51"/>
    </row>
    <row r="18" spans="2:9" ht="16.5">
      <c r="I18" s="51"/>
    </row>
    <row r="19" spans="2:9" ht="16.5">
      <c r="I19" s="51"/>
    </row>
    <row r="20" spans="2:9" ht="16.5">
      <c r="I20" s="51"/>
    </row>
    <row r="21" spans="2:9" ht="16.5">
      <c r="I21" s="51"/>
    </row>
    <row r="22" spans="2:9" ht="16.5">
      <c r="I22" s="51"/>
    </row>
    <row r="23" spans="2:9" ht="16.5">
      <c r="I23" s="51"/>
    </row>
  </sheetData>
  <mergeCells count="3">
    <mergeCell ref="A15:F16"/>
    <mergeCell ref="B1:F1"/>
    <mergeCell ref="H1:H2"/>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5"/>
  <sheetViews>
    <sheetView topLeftCell="B1" workbookViewId="0">
      <selection activeCell="H2" sqref="H2"/>
    </sheetView>
  </sheetViews>
  <sheetFormatPr baseColWidth="10" defaultRowHeight="15"/>
  <cols>
    <col min="2" max="2" width="18.7109375" customWidth="1"/>
    <col min="3" max="3" width="19" customWidth="1"/>
    <col min="4" max="4" width="40.140625" bestFit="1" customWidth="1"/>
    <col min="7" max="7" width="13.7109375" bestFit="1" customWidth="1"/>
    <col min="8" max="8" width="17.140625" customWidth="1"/>
    <col min="9" max="9" width="18.140625" bestFit="1" customWidth="1"/>
  </cols>
  <sheetData>
    <row r="1" spans="2:11" ht="30" customHeight="1" thickBot="1">
      <c r="B1" s="1" t="s">
        <v>106</v>
      </c>
      <c r="E1">
        <v>2015</v>
      </c>
      <c r="F1" s="36">
        <v>2016</v>
      </c>
      <c r="G1" t="s">
        <v>49</v>
      </c>
      <c r="H1" s="26" t="s">
        <v>84</v>
      </c>
      <c r="I1" s="26" t="s">
        <v>85</v>
      </c>
    </row>
    <row r="2" spans="2:11">
      <c r="B2" s="159" t="s">
        <v>45</v>
      </c>
      <c r="C2" s="171" t="s">
        <v>108</v>
      </c>
      <c r="D2" s="21" t="s">
        <v>48</v>
      </c>
      <c r="E2" s="22">
        <v>0.11550000000000001</v>
      </c>
      <c r="F2" s="62">
        <v>0.13800000000000001</v>
      </c>
      <c r="G2" s="21"/>
      <c r="H2" s="21">
        <f>(F2*'CO2 Stromerzeugung'!B6)</f>
        <v>3.1740000000000004</v>
      </c>
      <c r="I2" s="216">
        <f>SUM(H2:H3)</f>
        <v>37.653999999999996</v>
      </c>
      <c r="K2" s="1" t="s">
        <v>46</v>
      </c>
    </row>
    <row r="3" spans="2:11" ht="15.75" thickBot="1">
      <c r="B3" s="160"/>
      <c r="C3" s="173"/>
      <c r="D3" s="21" t="s">
        <v>47</v>
      </c>
      <c r="E3" s="22">
        <v>0.88449999999999995</v>
      </c>
      <c r="F3" s="62">
        <v>0.86199999999999999</v>
      </c>
      <c r="G3" s="20"/>
      <c r="H3" s="20">
        <f>(F3*'CO2 Stromerzeugung'!B9)</f>
        <v>34.479999999999997</v>
      </c>
      <c r="I3" s="214"/>
    </row>
    <row r="4" spans="2:11">
      <c r="B4" s="160"/>
      <c r="C4" s="169" t="s">
        <v>109</v>
      </c>
      <c r="D4" s="24" t="s">
        <v>50</v>
      </c>
      <c r="E4" s="25"/>
      <c r="F4" s="24"/>
      <c r="G4" s="63">
        <v>0.1</v>
      </c>
      <c r="H4" s="21">
        <f>(G4*'CO2 Stromerzeugung'!B10)</f>
        <v>5.5</v>
      </c>
      <c r="I4" s="216">
        <f>SUM(H4:H6)</f>
        <v>38.44</v>
      </c>
    </row>
    <row r="5" spans="2:11">
      <c r="B5" s="160"/>
      <c r="C5" s="171"/>
      <c r="D5" s="21" t="s">
        <v>48</v>
      </c>
      <c r="E5" s="23"/>
      <c r="F5" s="21"/>
      <c r="G5" s="64">
        <v>0.18</v>
      </c>
      <c r="H5" s="21">
        <f>(G5*'CO2 Stromerzeugung'!B6)</f>
        <v>4.1399999999999997</v>
      </c>
      <c r="I5" s="213"/>
    </row>
    <row r="6" spans="2:11" ht="15.75" thickBot="1">
      <c r="B6" s="161"/>
      <c r="C6" s="171"/>
      <c r="D6" t="s">
        <v>47</v>
      </c>
      <c r="G6" s="65">
        <v>0.72</v>
      </c>
      <c r="H6" s="20">
        <f>(G6*'CO2 Stromerzeugung'!B9)</f>
        <v>28.799999999999997</v>
      </c>
      <c r="I6" s="213"/>
    </row>
    <row r="7" spans="2:11">
      <c r="B7" s="159" t="s">
        <v>104</v>
      </c>
      <c r="C7" s="177" t="s">
        <v>110</v>
      </c>
      <c r="I7" s="213"/>
    </row>
    <row r="8" spans="2:11" ht="15.75" thickBot="1">
      <c r="B8" s="160"/>
      <c r="C8" s="200"/>
      <c r="I8" s="214"/>
    </row>
    <row r="9" spans="2:11">
      <c r="B9" s="160"/>
      <c r="C9" s="177" t="s">
        <v>111</v>
      </c>
      <c r="I9" s="215"/>
    </row>
    <row r="10" spans="2:11">
      <c r="B10" s="160"/>
      <c r="C10" s="177"/>
      <c r="I10" s="215"/>
    </row>
    <row r="11" spans="2:11" ht="15.75" thickBot="1">
      <c r="B11" s="161"/>
      <c r="C11" s="177"/>
      <c r="I11" s="215"/>
    </row>
    <row r="12" spans="2:11">
      <c r="B12" s="194" t="s">
        <v>107</v>
      </c>
      <c r="C12" s="177" t="s">
        <v>115</v>
      </c>
      <c r="D12" t="s">
        <v>135</v>
      </c>
      <c r="E12" t="s">
        <v>137</v>
      </c>
      <c r="F12" t="s">
        <v>140</v>
      </c>
      <c r="I12" s="210">
        <f>'CO2 Stromerzeugung'!B11</f>
        <v>60</v>
      </c>
    </row>
    <row r="13" spans="2:11" ht="15.75" thickBot="1">
      <c r="B13" s="195"/>
      <c r="C13" s="200"/>
      <c r="D13" t="s">
        <v>136</v>
      </c>
      <c r="E13" s="81">
        <v>0.14019999999999999</v>
      </c>
      <c r="F13" t="s">
        <v>141</v>
      </c>
      <c r="I13" s="211"/>
    </row>
    <row r="14" spans="2:11">
      <c r="B14" s="195"/>
      <c r="C14" s="177" t="s">
        <v>116</v>
      </c>
      <c r="D14" t="s">
        <v>135</v>
      </c>
      <c r="I14" s="212">
        <f>'CO2 Stromerzeugung'!B10</f>
        <v>55</v>
      </c>
    </row>
    <row r="15" spans="2:11" ht="15.75" thickBot="1">
      <c r="B15" s="195"/>
      <c r="C15" s="200"/>
      <c r="D15" t="s">
        <v>136</v>
      </c>
      <c r="E15" s="81">
        <v>0.13220000000000001</v>
      </c>
      <c r="F15" t="s">
        <v>141</v>
      </c>
      <c r="I15" s="211"/>
    </row>
    <row r="16" spans="2:11" ht="15.75" thickBot="1">
      <c r="B16" s="196"/>
      <c r="C16" s="1" t="s">
        <v>138</v>
      </c>
      <c r="D16" t="s">
        <v>135</v>
      </c>
    </row>
    <row r="17" spans="2:9">
      <c r="B17" s="66"/>
      <c r="C17" t="s">
        <v>139</v>
      </c>
      <c r="D17" t="s">
        <v>136</v>
      </c>
      <c r="E17" s="81">
        <v>0.1152</v>
      </c>
      <c r="F17" t="s">
        <v>141</v>
      </c>
    </row>
    <row r="20" spans="2:9" ht="26.25" customHeight="1">
      <c r="C20" s="67" t="s">
        <v>112</v>
      </c>
      <c r="D20" s="14"/>
    </row>
    <row r="21" spans="2:9" ht="30">
      <c r="C21" s="67" t="s">
        <v>113</v>
      </c>
      <c r="D21" s="14"/>
    </row>
    <row r="22" spans="2:9" ht="15" customHeight="1">
      <c r="C22" s="68" t="s">
        <v>110</v>
      </c>
      <c r="D22" s="209" t="s">
        <v>145</v>
      </c>
      <c r="E22" s="209"/>
      <c r="F22" s="209"/>
      <c r="G22" s="209"/>
      <c r="H22" s="209"/>
      <c r="I22" s="209"/>
    </row>
    <row r="23" spans="2:9">
      <c r="C23" s="68" t="s">
        <v>111</v>
      </c>
      <c r="D23" s="209"/>
      <c r="E23" s="209"/>
      <c r="F23" s="209"/>
      <c r="G23" s="209"/>
      <c r="H23" s="209"/>
      <c r="I23" s="209"/>
    </row>
    <row r="24" spans="2:9">
      <c r="C24" s="68" t="s">
        <v>115</v>
      </c>
    </row>
    <row r="25" spans="2:9">
      <c r="C25" s="68" t="s">
        <v>116</v>
      </c>
    </row>
    <row r="26" spans="2:9">
      <c r="C26" s="69" t="s">
        <v>114</v>
      </c>
    </row>
    <row r="27" spans="2:9">
      <c r="C27" s="68"/>
    </row>
    <row r="29" spans="2:9">
      <c r="C29" s="68"/>
    </row>
    <row r="41" spans="8:8">
      <c r="H41" s="1" t="s">
        <v>51</v>
      </c>
    </row>
    <row r="42" spans="8:8">
      <c r="H42" s="1" t="s">
        <v>52</v>
      </c>
    </row>
    <row r="55" spans="7:8">
      <c r="H55" t="s">
        <v>53</v>
      </c>
    </row>
    <row r="56" spans="7:8">
      <c r="H56" s="28"/>
    </row>
    <row r="57" spans="7:8">
      <c r="H57" s="28" t="s">
        <v>54</v>
      </c>
    </row>
    <row r="58" spans="7:8">
      <c r="H58" s="28" t="s">
        <v>55</v>
      </c>
    </row>
    <row r="59" spans="7:8">
      <c r="G59" t="s">
        <v>60</v>
      </c>
      <c r="H59" s="28" t="s">
        <v>56</v>
      </c>
    </row>
    <row r="60" spans="7:8">
      <c r="G60" t="s">
        <v>60</v>
      </c>
      <c r="H60" s="28" t="s">
        <v>57</v>
      </c>
    </row>
    <row r="61" spans="7:8">
      <c r="G61" t="s">
        <v>60</v>
      </c>
      <c r="H61" s="28" t="s">
        <v>58</v>
      </c>
    </row>
    <row r="62" spans="7:8">
      <c r="G62" t="s">
        <v>60</v>
      </c>
      <c r="H62" s="28" t="s">
        <v>59</v>
      </c>
    </row>
    <row r="65" spans="8:8">
      <c r="H65" s="28" t="s">
        <v>61</v>
      </c>
    </row>
  </sheetData>
  <mergeCells count="16">
    <mergeCell ref="I2:I3"/>
    <mergeCell ref="I4:I6"/>
    <mergeCell ref="C4:C6"/>
    <mergeCell ref="C2:C3"/>
    <mergeCell ref="B2:B6"/>
    <mergeCell ref="B7:B11"/>
    <mergeCell ref="B12:B16"/>
    <mergeCell ref="C7:C8"/>
    <mergeCell ref="C9:C11"/>
    <mergeCell ref="C12:C13"/>
    <mergeCell ref="C14:C15"/>
    <mergeCell ref="D22:I23"/>
    <mergeCell ref="I12:I13"/>
    <mergeCell ref="I14:I15"/>
    <mergeCell ref="I7:I8"/>
    <mergeCell ref="I9:I11"/>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opLeftCell="B1" workbookViewId="0">
      <selection activeCell="E9" sqref="E9"/>
    </sheetView>
  </sheetViews>
  <sheetFormatPr baseColWidth="10" defaultRowHeight="15"/>
  <cols>
    <col min="4" max="4" width="19" customWidth="1"/>
    <col min="5" max="5" width="13" customWidth="1"/>
    <col min="6" max="6" width="15.42578125" customWidth="1"/>
    <col min="7" max="7" width="10.85546875" customWidth="1"/>
    <col min="8" max="8" width="15.42578125" customWidth="1"/>
    <col min="9" max="9" width="5" customWidth="1"/>
    <col min="10" max="10" width="15.42578125" customWidth="1"/>
    <col min="11" max="11" width="5" customWidth="1"/>
    <col min="12" max="12" width="23.28515625" customWidth="1"/>
  </cols>
  <sheetData>
    <row r="1" spans="1:12" ht="15.75" thickBot="1"/>
    <row r="2" spans="1:12" ht="15" customHeight="1">
      <c r="A2" s="159" t="s">
        <v>22</v>
      </c>
      <c r="B2" s="159" t="s">
        <v>14</v>
      </c>
      <c r="C2" s="159" t="s">
        <v>18</v>
      </c>
      <c r="D2" s="159" t="s">
        <v>10</v>
      </c>
      <c r="E2" s="159" t="s">
        <v>3</v>
      </c>
      <c r="F2" s="217" t="s">
        <v>21</v>
      </c>
      <c r="G2" s="218"/>
      <c r="H2" s="218"/>
      <c r="I2" s="218"/>
      <c r="J2" s="218"/>
      <c r="K2" s="219"/>
      <c r="L2" s="194" t="s">
        <v>26</v>
      </c>
    </row>
    <row r="3" spans="1:12">
      <c r="A3" s="160"/>
      <c r="B3" s="160"/>
      <c r="C3" s="160"/>
      <c r="D3" s="160"/>
      <c r="E3" s="160"/>
      <c r="F3" s="220" t="s">
        <v>4</v>
      </c>
      <c r="G3" s="221"/>
      <c r="H3" s="221" t="s">
        <v>5</v>
      </c>
      <c r="I3" s="221"/>
      <c r="J3" s="221" t="s">
        <v>6</v>
      </c>
      <c r="K3" s="222"/>
      <c r="L3" s="195"/>
    </row>
    <row r="4" spans="1:12" ht="15.75" thickBot="1">
      <c r="A4" s="161"/>
      <c r="B4" s="161"/>
      <c r="C4" s="161"/>
      <c r="D4" s="161"/>
      <c r="E4" s="161"/>
      <c r="F4" s="3" t="s">
        <v>19</v>
      </c>
      <c r="G4" s="2" t="s">
        <v>25</v>
      </c>
      <c r="H4" s="4" t="s">
        <v>19</v>
      </c>
      <c r="I4" s="2" t="s">
        <v>20</v>
      </c>
      <c r="J4" s="4" t="s">
        <v>19</v>
      </c>
      <c r="K4" s="5" t="s">
        <v>20</v>
      </c>
      <c r="L4" s="196"/>
    </row>
    <row r="5" spans="1:12">
      <c r="A5" s="223" t="s">
        <v>0</v>
      </c>
      <c r="B5" s="226" t="s">
        <v>2</v>
      </c>
      <c r="C5" s="226"/>
      <c r="D5" s="7" t="s">
        <v>24</v>
      </c>
      <c r="E5" s="7">
        <v>3.5</v>
      </c>
      <c r="F5" s="7">
        <v>0.35</v>
      </c>
      <c r="G5" s="7">
        <v>8</v>
      </c>
      <c r="H5" s="7"/>
      <c r="I5" s="7"/>
      <c r="J5" s="7"/>
      <c r="K5" s="8"/>
      <c r="L5" s="7"/>
    </row>
    <row r="6" spans="1:12">
      <c r="A6" s="224"/>
      <c r="B6" s="227"/>
      <c r="C6" s="227"/>
      <c r="D6" s="6" t="s">
        <v>12</v>
      </c>
      <c r="E6" s="6">
        <v>7</v>
      </c>
      <c r="F6" s="15">
        <v>0.7</v>
      </c>
      <c r="G6" s="6">
        <v>16</v>
      </c>
      <c r="H6" s="6"/>
      <c r="I6" s="6"/>
      <c r="J6" s="6"/>
      <c r="K6" s="9"/>
      <c r="L6" s="6"/>
    </row>
    <row r="7" spans="1:12" ht="15.75" thickBot="1">
      <c r="A7" s="225"/>
      <c r="B7" s="228"/>
      <c r="C7" s="228"/>
      <c r="D7" s="10" t="s">
        <v>13</v>
      </c>
      <c r="E7" s="10"/>
      <c r="F7" s="10"/>
      <c r="G7" s="10"/>
      <c r="H7" s="10"/>
      <c r="I7" s="10"/>
      <c r="J7" s="10"/>
      <c r="K7" s="11"/>
      <c r="L7" s="10"/>
    </row>
    <row r="8" spans="1:12" ht="15.75" thickBot="1">
      <c r="A8" s="12"/>
      <c r="B8" s="13"/>
      <c r="C8" s="13"/>
      <c r="D8" s="14"/>
      <c r="E8" s="14"/>
      <c r="F8" s="14"/>
      <c r="G8" s="14"/>
      <c r="H8" s="14"/>
      <c r="I8" s="14"/>
      <c r="J8" s="14"/>
      <c r="K8" s="14"/>
    </row>
    <row r="9" spans="1:12">
      <c r="A9" s="223" t="s">
        <v>0</v>
      </c>
      <c r="B9" s="232" t="s">
        <v>23</v>
      </c>
      <c r="C9" s="226"/>
      <c r="D9" s="7" t="s">
        <v>11</v>
      </c>
      <c r="E9" s="7">
        <v>50</v>
      </c>
      <c r="F9" s="7">
        <v>5</v>
      </c>
      <c r="G9" s="7">
        <v>8</v>
      </c>
      <c r="H9" s="7"/>
      <c r="I9" s="7"/>
      <c r="J9" s="7"/>
      <c r="K9" s="8"/>
    </row>
    <row r="10" spans="1:12">
      <c r="A10" s="224"/>
      <c r="B10" s="233"/>
      <c r="C10" s="227"/>
      <c r="D10" s="6" t="s">
        <v>12</v>
      </c>
      <c r="E10" s="6">
        <v>100</v>
      </c>
      <c r="F10" s="15">
        <v>10</v>
      </c>
      <c r="G10" s="6">
        <v>16</v>
      </c>
      <c r="H10" s="6"/>
      <c r="I10" s="6"/>
      <c r="J10" s="6"/>
      <c r="K10" s="9"/>
    </row>
    <row r="11" spans="1:12" ht="15.75" thickBot="1">
      <c r="A11" s="225"/>
      <c r="B11" s="234"/>
      <c r="C11" s="228"/>
      <c r="D11" s="10" t="s">
        <v>13</v>
      </c>
      <c r="E11" s="10"/>
      <c r="F11" s="10"/>
      <c r="G11" s="10"/>
      <c r="H11" s="10"/>
      <c r="I11" s="10"/>
      <c r="J11" s="10"/>
      <c r="K11" s="11"/>
    </row>
    <row r="12" spans="1:12">
      <c r="A12" s="12"/>
      <c r="B12" s="13"/>
      <c r="C12" s="13"/>
      <c r="D12" s="14"/>
      <c r="E12" s="14"/>
      <c r="F12" s="14"/>
      <c r="G12" s="14"/>
      <c r="H12" s="14"/>
      <c r="I12" s="14"/>
      <c r="J12" s="14"/>
      <c r="K12" s="14"/>
    </row>
    <row r="13" spans="1:12">
      <c r="A13" s="12"/>
      <c r="B13" s="13" t="s">
        <v>41</v>
      </c>
      <c r="C13" s="13"/>
      <c r="D13" s="14"/>
      <c r="E13" s="14"/>
      <c r="F13" s="14"/>
      <c r="G13" s="14"/>
      <c r="H13" s="14"/>
      <c r="I13" s="14"/>
      <c r="J13" s="14"/>
      <c r="K13" s="14"/>
    </row>
    <row r="14" spans="1:12">
      <c r="A14" s="12"/>
      <c r="B14" s="13"/>
      <c r="C14" s="13"/>
      <c r="D14" s="14"/>
      <c r="E14" s="14"/>
      <c r="F14" s="14"/>
      <c r="G14" s="14"/>
      <c r="H14" s="14"/>
      <c r="I14" s="14"/>
      <c r="J14" s="14"/>
      <c r="K14" s="14"/>
    </row>
    <row r="15" spans="1:12" ht="15.75" thickBot="1"/>
    <row r="16" spans="1:12">
      <c r="A16" s="159" t="s">
        <v>1</v>
      </c>
      <c r="B16" s="159" t="s">
        <v>14</v>
      </c>
      <c r="C16" s="159" t="s">
        <v>18</v>
      </c>
      <c r="D16" s="159" t="s">
        <v>10</v>
      </c>
      <c r="E16" s="159" t="s">
        <v>3</v>
      </c>
      <c r="F16" s="217" t="s">
        <v>21</v>
      </c>
      <c r="G16" s="218"/>
      <c r="H16" s="218"/>
      <c r="I16" s="218"/>
      <c r="J16" s="218"/>
      <c r="K16" s="219"/>
    </row>
    <row r="17" spans="1:11">
      <c r="A17" s="160"/>
      <c r="B17" s="160"/>
      <c r="C17" s="160"/>
      <c r="D17" s="160"/>
      <c r="E17" s="160"/>
      <c r="F17" s="220" t="s">
        <v>4</v>
      </c>
      <c r="G17" s="221"/>
      <c r="H17" s="221" t="s">
        <v>5</v>
      </c>
      <c r="I17" s="221"/>
      <c r="J17" s="221" t="s">
        <v>6</v>
      </c>
      <c r="K17" s="222"/>
    </row>
    <row r="18" spans="1:11" ht="15.75" thickBot="1">
      <c r="A18" s="161"/>
      <c r="B18" s="161"/>
      <c r="C18" s="161"/>
      <c r="D18" s="161"/>
      <c r="E18" s="161"/>
      <c r="F18" s="3" t="s">
        <v>19</v>
      </c>
      <c r="G18" s="2" t="s">
        <v>77</v>
      </c>
      <c r="H18" s="4" t="s">
        <v>19</v>
      </c>
      <c r="I18" s="2" t="s">
        <v>77</v>
      </c>
      <c r="J18" s="4" t="s">
        <v>19</v>
      </c>
      <c r="K18" s="2" t="s">
        <v>77</v>
      </c>
    </row>
    <row r="19" spans="1:11">
      <c r="A19" s="229" t="s">
        <v>7</v>
      </c>
      <c r="B19" s="226" t="s">
        <v>8</v>
      </c>
      <c r="C19" s="226" t="s">
        <v>9</v>
      </c>
      <c r="D19" s="7" t="s">
        <v>11</v>
      </c>
      <c r="E19" s="7">
        <v>180</v>
      </c>
      <c r="F19" s="7">
        <v>18</v>
      </c>
      <c r="G19" s="7">
        <v>7.3</v>
      </c>
      <c r="H19" s="7">
        <v>13</v>
      </c>
      <c r="I19" s="7">
        <v>5.0999999999999996</v>
      </c>
      <c r="J19" s="7">
        <v>17</v>
      </c>
      <c r="K19" s="8">
        <v>6.9</v>
      </c>
    </row>
    <row r="20" spans="1:11">
      <c r="A20" s="230"/>
      <c r="B20" s="227"/>
      <c r="C20" s="227"/>
      <c r="D20" s="6" t="s">
        <v>12</v>
      </c>
      <c r="E20" s="6">
        <v>250</v>
      </c>
      <c r="F20" s="6">
        <v>25</v>
      </c>
      <c r="G20" s="6">
        <v>8.6999999999999993</v>
      </c>
      <c r="H20" s="6">
        <v>14</v>
      </c>
      <c r="I20" s="6">
        <v>5.7</v>
      </c>
      <c r="J20" s="6">
        <v>19</v>
      </c>
      <c r="K20" s="9">
        <v>7.4</v>
      </c>
    </row>
    <row r="21" spans="1:11" ht="15.75" thickBot="1">
      <c r="A21" s="231"/>
      <c r="B21" s="228"/>
      <c r="C21" s="228"/>
      <c r="D21" s="10" t="s">
        <v>13</v>
      </c>
      <c r="E21" s="10">
        <v>320</v>
      </c>
      <c r="F21" s="10">
        <v>32</v>
      </c>
      <c r="G21" s="10">
        <v>12.6</v>
      </c>
      <c r="H21" s="10">
        <v>22</v>
      </c>
      <c r="I21" s="10">
        <v>8.6999999999999993</v>
      </c>
      <c r="J21" s="10">
        <v>28</v>
      </c>
      <c r="K21" s="11">
        <v>11.1</v>
      </c>
    </row>
    <row r="22" spans="1:11" ht="15.75" thickBot="1">
      <c r="G22" s="30" t="s">
        <v>65</v>
      </c>
    </row>
    <row r="23" spans="1:11">
      <c r="A23" s="229" t="s">
        <v>15</v>
      </c>
      <c r="B23" s="226" t="s">
        <v>16</v>
      </c>
      <c r="C23" s="226" t="s">
        <v>17</v>
      </c>
      <c r="D23" s="7" t="s">
        <v>11</v>
      </c>
      <c r="E23" s="7">
        <v>140</v>
      </c>
      <c r="F23" s="7">
        <v>14</v>
      </c>
      <c r="G23" s="7">
        <v>4.5</v>
      </c>
      <c r="H23" s="7">
        <v>10</v>
      </c>
      <c r="I23" s="7">
        <v>3.1</v>
      </c>
      <c r="J23" s="7">
        <v>13</v>
      </c>
      <c r="K23" s="8">
        <v>4.0999999999999996</v>
      </c>
    </row>
    <row r="24" spans="1:11">
      <c r="A24" s="230"/>
      <c r="B24" s="227"/>
      <c r="C24" s="227"/>
      <c r="D24" s="6" t="s">
        <v>12</v>
      </c>
      <c r="E24" s="6">
        <v>210</v>
      </c>
      <c r="F24" s="6">
        <v>21</v>
      </c>
      <c r="G24" s="6">
        <v>6.8</v>
      </c>
      <c r="H24" s="6">
        <v>15</v>
      </c>
      <c r="I24" s="6">
        <v>4.7</v>
      </c>
      <c r="J24" s="6">
        <v>16</v>
      </c>
      <c r="K24" s="9">
        <v>5.2</v>
      </c>
    </row>
    <row r="25" spans="1:11" ht="15.75" thickBot="1">
      <c r="A25" s="231"/>
      <c r="B25" s="228"/>
      <c r="C25" s="228"/>
      <c r="D25" s="10" t="s">
        <v>13</v>
      </c>
      <c r="E25" s="10">
        <v>280</v>
      </c>
      <c r="F25" s="10">
        <v>28</v>
      </c>
      <c r="G25" s="10">
        <v>8.9</v>
      </c>
      <c r="H25" s="10">
        <v>19</v>
      </c>
      <c r="I25" s="10">
        <v>6.2</v>
      </c>
      <c r="J25" s="10">
        <v>26</v>
      </c>
      <c r="K25" s="11">
        <v>8.5</v>
      </c>
    </row>
  </sheetData>
  <mergeCells count="31">
    <mergeCell ref="F2:K2"/>
    <mergeCell ref="A19:A21"/>
    <mergeCell ref="B19:B21"/>
    <mergeCell ref="C19:C21"/>
    <mergeCell ref="A2:A4"/>
    <mergeCell ref="B2:B4"/>
    <mergeCell ref="C2:C4"/>
    <mergeCell ref="D2:D4"/>
    <mergeCell ref="C5:C7"/>
    <mergeCell ref="A23:A25"/>
    <mergeCell ref="B23:B25"/>
    <mergeCell ref="C23:C25"/>
    <mergeCell ref="A9:A11"/>
    <mergeCell ref="B9:B11"/>
    <mergeCell ref="C9:C11"/>
    <mergeCell ref="L2:L4"/>
    <mergeCell ref="A16:A18"/>
    <mergeCell ref="B16:B18"/>
    <mergeCell ref="C16:C18"/>
    <mergeCell ref="D16:D18"/>
    <mergeCell ref="E16:E18"/>
    <mergeCell ref="F16:K16"/>
    <mergeCell ref="F17:G17"/>
    <mergeCell ref="H17:I17"/>
    <mergeCell ref="J17:K17"/>
    <mergeCell ref="E2:E4"/>
    <mergeCell ref="A5:A7"/>
    <mergeCell ref="B5:B7"/>
    <mergeCell ref="F3:G3"/>
    <mergeCell ref="H3:I3"/>
    <mergeCell ref="J3:K3"/>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C10" sqref="C10"/>
    </sheetView>
  </sheetViews>
  <sheetFormatPr baseColWidth="10" defaultRowHeight="15"/>
  <cols>
    <col min="1" max="1" width="23.140625" customWidth="1"/>
    <col min="2" max="2" width="11.42578125" style="148"/>
  </cols>
  <sheetData>
    <row r="1" spans="1:3" ht="30.75" thickBot="1">
      <c r="A1" t="s">
        <v>129</v>
      </c>
      <c r="B1" s="148" t="s">
        <v>189</v>
      </c>
      <c r="C1" s="26" t="s">
        <v>81</v>
      </c>
    </row>
    <row r="2" spans="1:3">
      <c r="A2" t="s">
        <v>48</v>
      </c>
      <c r="B2" s="148">
        <v>0.313</v>
      </c>
      <c r="C2">
        <f>(B2*'CO2 Stromerzeugung'!B5)</f>
        <v>6.8860000000000001</v>
      </c>
    </row>
    <row r="3" spans="1:3">
      <c r="A3" t="s">
        <v>182</v>
      </c>
      <c r="B3" s="148">
        <v>4.9200000000000001E-2</v>
      </c>
      <c r="C3">
        <f>(B3*'CO2 Stromerzeugung'!B10)</f>
        <v>2.706</v>
      </c>
    </row>
    <row r="4" spans="1:3">
      <c r="A4" t="s">
        <v>183</v>
      </c>
      <c r="B4" s="148">
        <v>8.8800000000000004E-2</v>
      </c>
      <c r="C4" s="30">
        <f>(B4*'CO2 Stromerzeugung'!B21)</f>
        <v>16.694400000000002</v>
      </c>
    </row>
    <row r="5" spans="1:3">
      <c r="A5" t="s">
        <v>184</v>
      </c>
      <c r="B5" s="148">
        <v>0.39900000000000002</v>
      </c>
      <c r="C5">
        <f>(B5*'CO2 Stromerzeugung'!B8)</f>
        <v>12.768000000000001</v>
      </c>
    </row>
    <row r="6" spans="1:3">
      <c r="A6" t="s">
        <v>185</v>
      </c>
      <c r="B6" s="148">
        <v>2.1000000000000001E-2</v>
      </c>
      <c r="C6">
        <f>(B6*'CO2 Stromerzeugung'!B14)</f>
        <v>8.9880000000000013</v>
      </c>
    </row>
    <row r="7" spans="1:3">
      <c r="A7" t="s">
        <v>186</v>
      </c>
      <c r="B7" s="148">
        <v>0.114</v>
      </c>
      <c r="C7">
        <f>(B7*'CO2 Stromerzeugung'!B18)</f>
        <v>108.18600000000001</v>
      </c>
    </row>
    <row r="8" spans="1:3">
      <c r="A8" t="s">
        <v>187</v>
      </c>
      <c r="B8" s="148">
        <v>1E-3</v>
      </c>
      <c r="C8" s="30">
        <f>(B8*'CO2 Stromerzeugung'!B9)</f>
        <v>0.04</v>
      </c>
    </row>
    <row r="9" spans="1:3" ht="45">
      <c r="A9" s="66" t="s">
        <v>188</v>
      </c>
      <c r="B9" s="148">
        <v>1.4E-2</v>
      </c>
      <c r="C9" s="30">
        <f>(B9*'CO2 Stromerzeugung'!B20)</f>
        <v>3.0380000000000003</v>
      </c>
    </row>
    <row r="10" spans="1:3">
      <c r="B10" s="148">
        <f>SUM(B2:B9)</f>
        <v>1</v>
      </c>
      <c r="C10">
        <f>SUM(C2:C9)</f>
        <v>159.30640000000002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Zamna´s Ökobilanz-Tool</vt:lpstr>
      <vt:lpstr>CO2 Stromerzeugung</vt:lpstr>
      <vt:lpstr>E-Car Verbrauch</vt:lpstr>
      <vt:lpstr>Strommix</vt:lpstr>
      <vt:lpstr>Durschnittsemissionen PKW</vt:lpstr>
      <vt:lpstr>Strommix SH</vt:lpstr>
      <vt:lpstr>'Zamna´s Ökobilanz-Tool'!Anbieter</vt:lpstr>
      <vt:lpstr>'Zamna´s Ökobilanz-Tool'!ElektroautosAuswahl</vt:lpstr>
      <vt:lpstr>'Zamna´s Ökobilanz-Tool'!Kraftwerkstypen</vt:lpstr>
      <vt:lpstr>Photovoltaik</vt:lpstr>
      <vt:lpstr>PV</vt:lpstr>
      <vt:lpstr>'Zamna´s Ökobilanz-Tool'!Verkehrsart</vt:lpstr>
    </vt:vector>
  </TitlesOfParts>
  <Company>HCU Hamburg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Zamna Alejandra Rodriguez Castillejos</dc:creator>
  <cp:lastModifiedBy>Zamna Alejandra Rodriguez Castillejos</cp:lastModifiedBy>
  <dcterms:created xsi:type="dcterms:W3CDTF">2017-07-20T09:42:25Z</dcterms:created>
  <dcterms:modified xsi:type="dcterms:W3CDTF">2017-09-06T13:04:05Z</dcterms:modified>
</cp:coreProperties>
</file>